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270" windowHeight="7770"/>
  </bookViews>
  <sheets>
    <sheet name="Overall" sheetId="1" r:id="rId1"/>
    <sheet name="Captains" sheetId="63" r:id="rId2"/>
    <sheet name="1" sheetId="2" r:id="rId3"/>
    <sheet name="2" sheetId="33" r:id="rId4"/>
    <sheet name="3" sheetId="34" r:id="rId5"/>
    <sheet name="4" sheetId="35" r:id="rId6"/>
    <sheet name="5" sheetId="36" r:id="rId7"/>
    <sheet name="6" sheetId="37" r:id="rId8"/>
    <sheet name="7" sheetId="38" r:id="rId9"/>
    <sheet name="8" sheetId="39" r:id="rId10"/>
    <sheet name="9" sheetId="40" r:id="rId11"/>
    <sheet name="10" sheetId="41" r:id="rId12"/>
    <sheet name="11" sheetId="42" r:id="rId13"/>
    <sheet name="12" sheetId="43" r:id="rId14"/>
    <sheet name="13" sheetId="44" r:id="rId15"/>
    <sheet name="14" sheetId="45" r:id="rId16"/>
    <sheet name="15" sheetId="46" r:id="rId17"/>
    <sheet name="16" sheetId="47" r:id="rId18"/>
    <sheet name="17" sheetId="48" r:id="rId19"/>
    <sheet name="18" sheetId="49" r:id="rId20"/>
    <sheet name="19" sheetId="50" r:id="rId21"/>
    <sheet name="20" sheetId="51" r:id="rId22"/>
    <sheet name="21" sheetId="52" r:id="rId23"/>
    <sheet name="22" sheetId="53" r:id="rId24"/>
    <sheet name="23" sheetId="54" r:id="rId25"/>
    <sheet name="24" sheetId="55" r:id="rId26"/>
    <sheet name="25" sheetId="56" r:id="rId27"/>
    <sheet name="26" sheetId="57" r:id="rId28"/>
    <sheet name="27" sheetId="58" r:id="rId29"/>
    <sheet name="28" sheetId="59" r:id="rId30"/>
    <sheet name="29" sheetId="60" r:id="rId31"/>
    <sheet name="30" sheetId="61" r:id="rId32"/>
  </sheets>
  <calcPr calcId="125725"/>
</workbook>
</file>

<file path=xl/calcChain.xml><?xml version="1.0" encoding="utf-8"?>
<calcChain xmlns="http://schemas.openxmlformats.org/spreadsheetml/2006/main">
  <c r="K39" i="46"/>
  <c r="K33" i="44"/>
  <c r="K35" i="34"/>
  <c r="K33"/>
  <c r="C16" i="1"/>
  <c r="H20" i="45"/>
  <c r="H17"/>
  <c r="H14"/>
  <c r="H11"/>
  <c r="H8"/>
  <c r="H17" i="47"/>
  <c r="H20" i="33"/>
  <c r="H17"/>
  <c r="H14"/>
  <c r="H11"/>
  <c r="H20" i="34"/>
  <c r="H17"/>
  <c r="H14"/>
  <c r="H11"/>
  <c r="H20" i="35"/>
  <c r="H17"/>
  <c r="H14"/>
  <c r="H11"/>
  <c r="H20" i="36"/>
  <c r="H17"/>
  <c r="H14"/>
  <c r="H11"/>
  <c r="H20" i="37"/>
  <c r="H17"/>
  <c r="H14"/>
  <c r="H11"/>
  <c r="H20" i="38"/>
  <c r="H17"/>
  <c r="H14"/>
  <c r="H11"/>
  <c r="H20" i="39"/>
  <c r="H17"/>
  <c r="H14"/>
  <c r="H11"/>
  <c r="H20" i="40"/>
  <c r="H17"/>
  <c r="H14"/>
  <c r="H11"/>
  <c r="H20" i="41"/>
  <c r="H17"/>
  <c r="H14"/>
  <c r="H11"/>
  <c r="H20" i="42"/>
  <c r="H17"/>
  <c r="H14"/>
  <c r="H11"/>
  <c r="H20" i="43"/>
  <c r="H17"/>
  <c r="H14"/>
  <c r="H11"/>
  <c r="H20" i="44"/>
  <c r="H17"/>
  <c r="H14"/>
  <c r="H11"/>
  <c r="H20" i="46"/>
  <c r="H17"/>
  <c r="H14"/>
  <c r="H11"/>
  <c r="H20" i="47"/>
  <c r="H14"/>
  <c r="H11"/>
  <c r="H20" i="2"/>
  <c r="H17"/>
  <c r="H14"/>
  <c r="H11"/>
  <c r="H8" i="33"/>
  <c r="H8" i="34"/>
  <c r="H8" i="35"/>
  <c r="H8" i="36"/>
  <c r="H8" i="37"/>
  <c r="H8" i="38"/>
  <c r="H8" i="39"/>
  <c r="H8" i="40"/>
  <c r="H8" i="41"/>
  <c r="H8" i="42"/>
  <c r="H8" i="43"/>
  <c r="H8" i="44"/>
  <c r="H8" i="46"/>
  <c r="H8" i="47"/>
  <c r="H8" i="2"/>
  <c r="D35" i="63" l="1"/>
  <c r="D7"/>
  <c r="H23" i="33" s="1"/>
  <c r="D8" i="63"/>
  <c r="H23" i="34" s="1"/>
  <c r="D9" i="63"/>
  <c r="H23" i="35" s="1"/>
  <c r="D10" i="63"/>
  <c r="H23" i="36" s="1"/>
  <c r="D11" i="63"/>
  <c r="H23" i="37" s="1"/>
  <c r="D12" i="63"/>
  <c r="H23" i="38" s="1"/>
  <c r="D13" i="63"/>
  <c r="H23" i="39" s="1"/>
  <c r="D14" i="63"/>
  <c r="H23" i="40" s="1"/>
  <c r="D15" i="63"/>
  <c r="H23" i="41" s="1"/>
  <c r="D16" i="63"/>
  <c r="D17"/>
  <c r="H23" i="43" s="1"/>
  <c r="D18" i="63"/>
  <c r="H23" i="44" s="1"/>
  <c r="D19" i="63"/>
  <c r="H23" i="45" s="1"/>
  <c r="D20" i="63"/>
  <c r="H23" i="46" s="1"/>
  <c r="D21" i="63"/>
  <c r="H23" i="47" s="1"/>
  <c r="D22" i="63"/>
  <c r="D23"/>
  <c r="H23" i="49" s="1"/>
  <c r="D24" i="63"/>
  <c r="D25"/>
  <c r="H23" i="51" s="1"/>
  <c r="D26" i="63"/>
  <c r="D27"/>
  <c r="H23" i="53" s="1"/>
  <c r="D28" i="63"/>
  <c r="D29"/>
  <c r="H23" i="55" s="1"/>
  <c r="D30" i="63"/>
  <c r="D31"/>
  <c r="H23" i="57" s="1"/>
  <c r="D32" i="63"/>
  <c r="D33"/>
  <c r="H23" i="59" s="1"/>
  <c r="D34" i="63"/>
  <c r="D6"/>
  <c r="H23" i="2" s="1"/>
  <c r="H23" i="61"/>
  <c r="H23" i="60"/>
  <c r="H23" i="58"/>
  <c r="H23" i="56"/>
  <c r="H23" i="54"/>
  <c r="H23" i="52"/>
  <c r="H23" i="50"/>
  <c r="H23" i="48"/>
  <c r="H23" i="42"/>
  <c r="C35" i="63"/>
  <c r="B35"/>
  <c r="A35"/>
  <c r="C34"/>
  <c r="B34"/>
  <c r="A34"/>
  <c r="C33"/>
  <c r="B33"/>
  <c r="A33"/>
  <c r="C32"/>
  <c r="B32"/>
  <c r="A32"/>
  <c r="C31"/>
  <c r="B31"/>
  <c r="A31"/>
  <c r="C30"/>
  <c r="B30"/>
  <c r="A30"/>
  <c r="C29"/>
  <c r="B29"/>
  <c r="A29"/>
  <c r="C28"/>
  <c r="B28"/>
  <c r="A28"/>
  <c r="C27"/>
  <c r="B27"/>
  <c r="A27"/>
  <c r="C26"/>
  <c r="B26"/>
  <c r="A26"/>
  <c r="C25"/>
  <c r="B25"/>
  <c r="A25"/>
  <c r="C24"/>
  <c r="B24"/>
  <c r="A24"/>
  <c r="C23"/>
  <c r="B23"/>
  <c r="A23"/>
  <c r="C22"/>
  <c r="B22"/>
  <c r="A22"/>
  <c r="C21"/>
  <c r="B21"/>
  <c r="A21"/>
  <c r="C20"/>
  <c r="B20"/>
  <c r="A20"/>
  <c r="C19"/>
  <c r="B19"/>
  <c r="A19"/>
  <c r="C18"/>
  <c r="B18"/>
  <c r="A18"/>
  <c r="C17"/>
  <c r="B17"/>
  <c r="A17"/>
  <c r="C16"/>
  <c r="B16"/>
  <c r="A16"/>
  <c r="C15"/>
  <c r="B15"/>
  <c r="A15"/>
  <c r="C14"/>
  <c r="B14"/>
  <c r="A14"/>
  <c r="C13"/>
  <c r="B13"/>
  <c r="A13"/>
  <c r="C12"/>
  <c r="B12"/>
  <c r="A12"/>
  <c r="C11"/>
  <c r="B11"/>
  <c r="A11"/>
  <c r="C10"/>
  <c r="B10"/>
  <c r="A10"/>
  <c r="C9"/>
  <c r="B9"/>
  <c r="A9"/>
  <c r="C8"/>
  <c r="B8"/>
  <c r="A8"/>
  <c r="C7"/>
  <c r="B7"/>
  <c r="A7"/>
  <c r="C6"/>
  <c r="B6"/>
  <c r="A6"/>
  <c r="C13" i="1"/>
  <c r="I39" i="33"/>
  <c r="I37"/>
  <c r="I35"/>
  <c r="I39" i="34"/>
  <c r="I37"/>
  <c r="I35"/>
  <c r="I39" i="35"/>
  <c r="I37"/>
  <c r="I35"/>
  <c r="I39" i="36"/>
  <c r="I37"/>
  <c r="I35"/>
  <c r="I39" i="37"/>
  <c r="I37"/>
  <c r="I35"/>
  <c r="I39" i="38"/>
  <c r="I37"/>
  <c r="I35"/>
  <c r="I39" i="39"/>
  <c r="I37"/>
  <c r="I35"/>
  <c r="I39" i="40"/>
  <c r="I37"/>
  <c r="I35"/>
  <c r="I39" i="41"/>
  <c r="I37"/>
  <c r="I35"/>
  <c r="I39" i="42"/>
  <c r="I37"/>
  <c r="I35"/>
  <c r="I39" i="43"/>
  <c r="I37"/>
  <c r="I35"/>
  <c r="I39" i="44"/>
  <c r="I37"/>
  <c r="I35"/>
  <c r="I39" i="45"/>
  <c r="I37"/>
  <c r="I35"/>
  <c r="I39" i="46"/>
  <c r="I37"/>
  <c r="I35"/>
  <c r="I39" i="47"/>
  <c r="I37"/>
  <c r="I35"/>
  <c r="I39" i="48"/>
  <c r="I37"/>
  <c r="I35"/>
  <c r="I39" i="49"/>
  <c r="I37"/>
  <c r="I35"/>
  <c r="I39" i="50"/>
  <c r="I37"/>
  <c r="I35"/>
  <c r="I39" i="51"/>
  <c r="I37"/>
  <c r="I35"/>
  <c r="I39" i="52"/>
  <c r="I37"/>
  <c r="I35"/>
  <c r="I39" i="53"/>
  <c r="I37"/>
  <c r="I35"/>
  <c r="I39" i="54"/>
  <c r="I37"/>
  <c r="I35"/>
  <c r="I39" i="55"/>
  <c r="I37"/>
  <c r="I35"/>
  <c r="I39" i="56"/>
  <c r="I37"/>
  <c r="I35"/>
  <c r="I39" i="57"/>
  <c r="I37"/>
  <c r="I35"/>
  <c r="I39" i="58"/>
  <c r="I37"/>
  <c r="I35"/>
  <c r="I39" i="59"/>
  <c r="I37"/>
  <c r="I35"/>
  <c r="I39" i="60"/>
  <c r="I37"/>
  <c r="I35"/>
  <c r="I39" i="61"/>
  <c r="I37"/>
  <c r="I35"/>
  <c r="I39" i="2"/>
  <c r="I37"/>
  <c r="I35"/>
  <c r="C35" i="1"/>
  <c r="C34"/>
  <c r="C33"/>
  <c r="C32"/>
  <c r="C31"/>
  <c r="C30"/>
  <c r="C29"/>
  <c r="C28"/>
  <c r="C27"/>
  <c r="C26"/>
  <c r="C25"/>
  <c r="C24"/>
  <c r="C23"/>
  <c r="C22"/>
  <c r="C6"/>
  <c r="C11"/>
  <c r="C17"/>
  <c r="C21"/>
  <c r="C7"/>
  <c r="C10"/>
  <c r="C14"/>
  <c r="C19"/>
  <c r="C8"/>
  <c r="C15"/>
  <c r="C9"/>
  <c r="C12"/>
  <c r="C20"/>
  <c r="C18"/>
  <c r="B35"/>
  <c r="B34"/>
  <c r="B33"/>
  <c r="B32"/>
  <c r="B31"/>
  <c r="B30"/>
  <c r="B29"/>
  <c r="B28"/>
  <c r="B27"/>
  <c r="B26"/>
  <c r="B25"/>
  <c r="B24"/>
  <c r="B23"/>
  <c r="B22"/>
  <c r="B6"/>
  <c r="B11"/>
  <c r="B16"/>
  <c r="B17"/>
  <c r="B13"/>
  <c r="B21"/>
  <c r="B7"/>
  <c r="B10"/>
  <c r="B14"/>
  <c r="B19"/>
  <c r="B8"/>
  <c r="B15"/>
  <c r="B9"/>
  <c r="B12"/>
  <c r="B20"/>
  <c r="A35"/>
  <c r="A34"/>
  <c r="A33"/>
  <c r="A32"/>
  <c r="A31"/>
  <c r="A30"/>
  <c r="A29"/>
  <c r="A28"/>
  <c r="A27"/>
  <c r="A26"/>
  <c r="A25"/>
  <c r="A24"/>
  <c r="A23"/>
  <c r="A22"/>
  <c r="A6"/>
  <c r="A11"/>
  <c r="A16"/>
  <c r="A17"/>
  <c r="A13"/>
  <c r="A21"/>
  <c r="A7"/>
  <c r="A10"/>
  <c r="A14"/>
  <c r="A19"/>
  <c r="A8"/>
  <c r="A15"/>
  <c r="A9"/>
  <c r="A12"/>
  <c r="A20"/>
  <c r="A18"/>
  <c r="J39" i="61"/>
  <c r="H39"/>
  <c r="J37"/>
  <c r="H37"/>
  <c r="J35"/>
  <c r="H35"/>
  <c r="J33"/>
  <c r="I33"/>
  <c r="H33"/>
  <c r="B30"/>
  <c r="A30"/>
  <c r="B29"/>
  <c r="A29"/>
  <c r="B28"/>
  <c r="A28"/>
  <c r="H20"/>
  <c r="H17"/>
  <c r="H14"/>
  <c r="H11"/>
  <c r="H8"/>
  <c r="J39" i="60"/>
  <c r="H39"/>
  <c r="J37"/>
  <c r="H37"/>
  <c r="J35"/>
  <c r="H35"/>
  <c r="J33"/>
  <c r="I33"/>
  <c r="H33"/>
  <c r="B30"/>
  <c r="A30"/>
  <c r="B29"/>
  <c r="A29"/>
  <c r="B28"/>
  <c r="A28"/>
  <c r="H20"/>
  <c r="H17"/>
  <c r="H14"/>
  <c r="H11"/>
  <c r="H8"/>
  <c r="J39" i="59"/>
  <c r="H39"/>
  <c r="J37"/>
  <c r="H37"/>
  <c r="J35"/>
  <c r="H35"/>
  <c r="J33"/>
  <c r="I33"/>
  <c r="H33"/>
  <c r="B30"/>
  <c r="A30"/>
  <c r="B29"/>
  <c r="A29"/>
  <c r="B28"/>
  <c r="A28"/>
  <c r="H20"/>
  <c r="H17"/>
  <c r="H14"/>
  <c r="H11"/>
  <c r="H8"/>
  <c r="J39" i="58"/>
  <c r="H39"/>
  <c r="J37"/>
  <c r="H37"/>
  <c r="J35"/>
  <c r="H35"/>
  <c r="J33"/>
  <c r="I33"/>
  <c r="H33"/>
  <c r="B30"/>
  <c r="A30"/>
  <c r="B29"/>
  <c r="A29"/>
  <c r="B28"/>
  <c r="A28"/>
  <c r="H20"/>
  <c r="H17"/>
  <c r="H14"/>
  <c r="H11"/>
  <c r="H8"/>
  <c r="J39" i="57"/>
  <c r="H39"/>
  <c r="J37"/>
  <c r="H37"/>
  <c r="J35"/>
  <c r="H35"/>
  <c r="J33"/>
  <c r="I33"/>
  <c r="H33"/>
  <c r="B30"/>
  <c r="A30"/>
  <c r="B29"/>
  <c r="A29"/>
  <c r="B28"/>
  <c r="A28"/>
  <c r="H20"/>
  <c r="H17"/>
  <c r="H14"/>
  <c r="H11"/>
  <c r="H8"/>
  <c r="J39" i="56"/>
  <c r="H39"/>
  <c r="J37"/>
  <c r="H37"/>
  <c r="J35"/>
  <c r="H35"/>
  <c r="J33"/>
  <c r="I33"/>
  <c r="H33"/>
  <c r="B30"/>
  <c r="A30"/>
  <c r="B29"/>
  <c r="A29"/>
  <c r="B28"/>
  <c r="A28"/>
  <c r="H20"/>
  <c r="H17"/>
  <c r="H14"/>
  <c r="H11"/>
  <c r="H8"/>
  <c r="J39" i="55"/>
  <c r="H39"/>
  <c r="J37"/>
  <c r="H37"/>
  <c r="J35"/>
  <c r="H35"/>
  <c r="J33"/>
  <c r="I33"/>
  <c r="H33"/>
  <c r="B30"/>
  <c r="A30"/>
  <c r="B29"/>
  <c r="A29"/>
  <c r="B28"/>
  <c r="A28"/>
  <c r="H20"/>
  <c r="H17"/>
  <c r="H14"/>
  <c r="H11"/>
  <c r="H8"/>
  <c r="J39" i="54"/>
  <c r="H39"/>
  <c r="K39" s="1"/>
  <c r="J37"/>
  <c r="K37"/>
  <c r="H37"/>
  <c r="J35"/>
  <c r="H35"/>
  <c r="K35" s="1"/>
  <c r="J33"/>
  <c r="I33"/>
  <c r="H33"/>
  <c r="B30"/>
  <c r="A30"/>
  <c r="B29"/>
  <c r="A29"/>
  <c r="B28"/>
  <c r="A28"/>
  <c r="H20"/>
  <c r="H17"/>
  <c r="H14"/>
  <c r="H11"/>
  <c r="H8"/>
  <c r="J39" i="53"/>
  <c r="H39"/>
  <c r="K39" s="1"/>
  <c r="J37"/>
  <c r="H37"/>
  <c r="K37" s="1"/>
  <c r="J35"/>
  <c r="H35"/>
  <c r="K35" s="1"/>
  <c r="J33"/>
  <c r="I33"/>
  <c r="H33"/>
  <c r="B30"/>
  <c r="A30"/>
  <c r="B29"/>
  <c r="A29"/>
  <c r="B28"/>
  <c r="A28"/>
  <c r="H20"/>
  <c r="H17"/>
  <c r="H14"/>
  <c r="H11"/>
  <c r="H8"/>
  <c r="J39" i="52"/>
  <c r="H39"/>
  <c r="K39" s="1"/>
  <c r="J37"/>
  <c r="H37"/>
  <c r="K37" s="1"/>
  <c r="J35"/>
  <c r="H35"/>
  <c r="K35" s="1"/>
  <c r="J33"/>
  <c r="I33"/>
  <c r="H33"/>
  <c r="B30"/>
  <c r="A30"/>
  <c r="B29"/>
  <c r="A29"/>
  <c r="B28"/>
  <c r="A28"/>
  <c r="H20"/>
  <c r="H17"/>
  <c r="H14"/>
  <c r="H11"/>
  <c r="H8"/>
  <c r="J39" i="51"/>
  <c r="H39"/>
  <c r="K39" s="1"/>
  <c r="J37"/>
  <c r="H37"/>
  <c r="K37" s="1"/>
  <c r="J35"/>
  <c r="H35"/>
  <c r="K35" s="1"/>
  <c r="J33"/>
  <c r="I33"/>
  <c r="H33"/>
  <c r="B30"/>
  <c r="A30"/>
  <c r="B29"/>
  <c r="A29"/>
  <c r="B28"/>
  <c r="A28"/>
  <c r="H20"/>
  <c r="H17"/>
  <c r="H14"/>
  <c r="H11"/>
  <c r="H8"/>
  <c r="J39" i="50"/>
  <c r="H39"/>
  <c r="K39" s="1"/>
  <c r="J37"/>
  <c r="H37"/>
  <c r="K37" s="1"/>
  <c r="J35"/>
  <c r="H35"/>
  <c r="K35" s="1"/>
  <c r="J33"/>
  <c r="I33"/>
  <c r="H33"/>
  <c r="B30"/>
  <c r="A30"/>
  <c r="B29"/>
  <c r="A29"/>
  <c r="B28"/>
  <c r="A28"/>
  <c r="H20"/>
  <c r="H17"/>
  <c r="H14"/>
  <c r="H11"/>
  <c r="H8"/>
  <c r="J39" i="49"/>
  <c r="H39"/>
  <c r="K39" s="1"/>
  <c r="J37"/>
  <c r="H37"/>
  <c r="K37" s="1"/>
  <c r="J35"/>
  <c r="H35"/>
  <c r="K35" s="1"/>
  <c r="J33"/>
  <c r="I33"/>
  <c r="H33"/>
  <c r="B30"/>
  <c r="A30"/>
  <c r="B29"/>
  <c r="A29"/>
  <c r="B28"/>
  <c r="A28"/>
  <c r="H20"/>
  <c r="H17"/>
  <c r="H14"/>
  <c r="H11"/>
  <c r="H8"/>
  <c r="J39" i="48"/>
  <c r="H39"/>
  <c r="K39" s="1"/>
  <c r="J37"/>
  <c r="H37"/>
  <c r="K37" s="1"/>
  <c r="J35"/>
  <c r="K35"/>
  <c r="H35"/>
  <c r="J33"/>
  <c r="I33"/>
  <c r="H33"/>
  <c r="B30"/>
  <c r="A30"/>
  <c r="B29"/>
  <c r="A29"/>
  <c r="B28"/>
  <c r="A28"/>
  <c r="H20"/>
  <c r="H17"/>
  <c r="H14"/>
  <c r="H11"/>
  <c r="H8"/>
  <c r="J39" i="47"/>
  <c r="H39"/>
  <c r="J37"/>
  <c r="H37"/>
  <c r="J35"/>
  <c r="H35"/>
  <c r="J33"/>
  <c r="I33"/>
  <c r="H33"/>
  <c r="K33" s="1"/>
  <c r="B30"/>
  <c r="A30"/>
  <c r="B29"/>
  <c r="A29"/>
  <c r="B28"/>
  <c r="A28"/>
  <c r="J39" i="46"/>
  <c r="H39"/>
  <c r="J37"/>
  <c r="H37"/>
  <c r="J35"/>
  <c r="H35"/>
  <c r="J33"/>
  <c r="I33"/>
  <c r="H33"/>
  <c r="B30"/>
  <c r="A30"/>
  <c r="B29"/>
  <c r="A29"/>
  <c r="B28"/>
  <c r="A28"/>
  <c r="J39" i="45"/>
  <c r="H39"/>
  <c r="J37"/>
  <c r="H37"/>
  <c r="J35"/>
  <c r="H35"/>
  <c r="J33"/>
  <c r="I33"/>
  <c r="H33"/>
  <c r="B30"/>
  <c r="A30"/>
  <c r="B29"/>
  <c r="A29"/>
  <c r="B28"/>
  <c r="A28"/>
  <c r="J39" i="44"/>
  <c r="H39"/>
  <c r="J37"/>
  <c r="H37"/>
  <c r="J35"/>
  <c r="H35"/>
  <c r="J33"/>
  <c r="I33"/>
  <c r="H33"/>
  <c r="B30"/>
  <c r="A30"/>
  <c r="B29"/>
  <c r="A29"/>
  <c r="B28"/>
  <c r="A28"/>
  <c r="J39" i="43"/>
  <c r="H39"/>
  <c r="J37"/>
  <c r="H37"/>
  <c r="J35"/>
  <c r="H35"/>
  <c r="J33"/>
  <c r="I33"/>
  <c r="H33"/>
  <c r="B30"/>
  <c r="A30"/>
  <c r="B29"/>
  <c r="A29"/>
  <c r="B28"/>
  <c r="A28"/>
  <c r="J39" i="42"/>
  <c r="H39"/>
  <c r="J37"/>
  <c r="H37"/>
  <c r="J35"/>
  <c r="H35"/>
  <c r="J33"/>
  <c r="I33"/>
  <c r="H33"/>
  <c r="K33" s="1"/>
  <c r="B30"/>
  <c r="A30"/>
  <c r="B29"/>
  <c r="A29"/>
  <c r="B28"/>
  <c r="A28"/>
  <c r="J39" i="41"/>
  <c r="H39"/>
  <c r="J37"/>
  <c r="H37"/>
  <c r="J35"/>
  <c r="H35"/>
  <c r="J33"/>
  <c r="I33"/>
  <c r="H33"/>
  <c r="B30"/>
  <c r="A30"/>
  <c r="B29"/>
  <c r="A29"/>
  <c r="B28"/>
  <c r="A28"/>
  <c r="J39" i="40"/>
  <c r="H39"/>
  <c r="J37"/>
  <c r="H37"/>
  <c r="J35"/>
  <c r="H35"/>
  <c r="J33"/>
  <c r="I33"/>
  <c r="H33"/>
  <c r="B30"/>
  <c r="A30"/>
  <c r="B29"/>
  <c r="A29"/>
  <c r="B28"/>
  <c r="A28"/>
  <c r="J39" i="39"/>
  <c r="H39"/>
  <c r="J37"/>
  <c r="H37"/>
  <c r="J35"/>
  <c r="H35"/>
  <c r="J33"/>
  <c r="I33"/>
  <c r="H33"/>
  <c r="B30"/>
  <c r="A30"/>
  <c r="B29"/>
  <c r="A29"/>
  <c r="B28"/>
  <c r="A28"/>
  <c r="J39" i="38"/>
  <c r="H39"/>
  <c r="J37"/>
  <c r="H37"/>
  <c r="J35"/>
  <c r="H35"/>
  <c r="J33"/>
  <c r="I33"/>
  <c r="H33"/>
  <c r="B30"/>
  <c r="A30"/>
  <c r="B29"/>
  <c r="A29"/>
  <c r="B28"/>
  <c r="A28"/>
  <c r="J39" i="37"/>
  <c r="H39"/>
  <c r="J37"/>
  <c r="H37"/>
  <c r="J35"/>
  <c r="H35"/>
  <c r="J33"/>
  <c r="I33"/>
  <c r="H33"/>
  <c r="B30"/>
  <c r="A30"/>
  <c r="B29"/>
  <c r="A29"/>
  <c r="B28"/>
  <c r="A28"/>
  <c r="J39" i="36"/>
  <c r="H39"/>
  <c r="J37"/>
  <c r="H37"/>
  <c r="J35"/>
  <c r="H35"/>
  <c r="J33"/>
  <c r="I33"/>
  <c r="H33"/>
  <c r="B30"/>
  <c r="A30"/>
  <c r="B29"/>
  <c r="A29"/>
  <c r="B28"/>
  <c r="A28"/>
  <c r="J39" i="35"/>
  <c r="H39"/>
  <c r="J37"/>
  <c r="H37"/>
  <c r="J35"/>
  <c r="H35"/>
  <c r="J33"/>
  <c r="I33"/>
  <c r="H33"/>
  <c r="B30"/>
  <c r="A30"/>
  <c r="B29"/>
  <c r="A29"/>
  <c r="B28"/>
  <c r="A28"/>
  <c r="J39" i="34"/>
  <c r="H39"/>
  <c r="J37"/>
  <c r="H37"/>
  <c r="J35"/>
  <c r="H35"/>
  <c r="J33"/>
  <c r="I33"/>
  <c r="H33"/>
  <c r="B30"/>
  <c r="A30"/>
  <c r="B29"/>
  <c r="A29"/>
  <c r="B28"/>
  <c r="A28"/>
  <c r="J39" i="33"/>
  <c r="H39"/>
  <c r="J37"/>
  <c r="H37"/>
  <c r="J35"/>
  <c r="H35"/>
  <c r="J33"/>
  <c r="I33"/>
  <c r="H33"/>
  <c r="B30"/>
  <c r="A30"/>
  <c r="B29"/>
  <c r="A29"/>
  <c r="B28"/>
  <c r="A28"/>
  <c r="A28" i="2"/>
  <c r="B28"/>
  <c r="A29"/>
  <c r="B29"/>
  <c r="A30"/>
  <c r="B30"/>
  <c r="J39"/>
  <c r="J37"/>
  <c r="J35"/>
  <c r="J33"/>
  <c r="I33"/>
  <c r="H39"/>
  <c r="H37"/>
  <c r="H35"/>
  <c r="H33"/>
  <c r="B18" i="1"/>
  <c r="K39" i="34" l="1"/>
  <c r="K37" i="47"/>
  <c r="K37" i="35"/>
  <c r="K37" i="34"/>
  <c r="K41"/>
  <c r="K33" i="46"/>
  <c r="K33" i="38"/>
  <c r="K33" i="36"/>
  <c r="K33" i="55"/>
  <c r="K33" i="56"/>
  <c r="K33" i="57"/>
  <c r="K33" i="58"/>
  <c r="K33" i="59"/>
  <c r="K33" i="60"/>
  <c r="K33" i="61"/>
  <c r="K33" i="54"/>
  <c r="K41" s="1"/>
  <c r="E28" i="1" s="1"/>
  <c r="K33" i="48"/>
  <c r="K35" i="35"/>
  <c r="K35" i="37"/>
  <c r="K35" i="47"/>
  <c r="K39"/>
  <c r="K33" i="49"/>
  <c r="K41" s="1"/>
  <c r="E23" i="1" s="1"/>
  <c r="K33" i="50"/>
  <c r="K33" i="51"/>
  <c r="K41" s="1"/>
  <c r="E25" i="1" s="1"/>
  <c r="K33" i="52"/>
  <c r="K33" i="53"/>
  <c r="K41" s="1"/>
  <c r="E27" i="1" s="1"/>
  <c r="K37" i="55"/>
  <c r="K37" i="56"/>
  <c r="K37" i="57"/>
  <c r="K37" i="58"/>
  <c r="K37" i="59"/>
  <c r="K37" i="60"/>
  <c r="K37" i="61"/>
  <c r="K35" i="55"/>
  <c r="K39"/>
  <c r="K35" i="56"/>
  <c r="K39"/>
  <c r="K35" i="57"/>
  <c r="K39"/>
  <c r="K35" i="58"/>
  <c r="K39"/>
  <c r="K35" i="59"/>
  <c r="K39"/>
  <c r="K35" i="60"/>
  <c r="K39"/>
  <c r="K35" i="61"/>
  <c r="K39"/>
  <c r="H26" i="48"/>
  <c r="D22" i="1" s="1"/>
  <c r="H26" i="49"/>
  <c r="D23" i="1" s="1"/>
  <c r="H26" i="51"/>
  <c r="D25" i="1" s="1"/>
  <c r="H26" i="53"/>
  <c r="D27" i="1" s="1"/>
  <c r="H26" i="56"/>
  <c r="D30" i="1" s="1"/>
  <c r="H26" i="58"/>
  <c r="D32" i="1" s="1"/>
  <c r="H26" i="60"/>
  <c r="D34" i="1" s="1"/>
  <c r="H26" i="47"/>
  <c r="D6" i="1" s="1"/>
  <c r="H26" i="50"/>
  <c r="D24" i="1" s="1"/>
  <c r="H26" i="52"/>
  <c r="D26" i="1" s="1"/>
  <c r="H26" i="54"/>
  <c r="D28" i="1" s="1"/>
  <c r="H26" i="55"/>
  <c r="D29" i="1" s="1"/>
  <c r="H26" i="57"/>
  <c r="D31" i="1" s="1"/>
  <c r="H26" i="59"/>
  <c r="D33" i="1" s="1"/>
  <c r="H26" i="61"/>
  <c r="D35" i="1" s="1"/>
  <c r="H26" i="46"/>
  <c r="D11" i="1" s="1"/>
  <c r="K39" i="35"/>
  <c r="K37" i="46"/>
  <c r="K35" i="40"/>
  <c r="K35" i="46"/>
  <c r="K33" i="35"/>
  <c r="K33" i="37"/>
  <c r="K33" i="43"/>
  <c r="K39" i="44"/>
  <c r="K39" i="41"/>
  <c r="K39" i="39"/>
  <c r="K39" i="38"/>
  <c r="K39" i="33"/>
  <c r="K39" i="45"/>
  <c r="K39" i="42"/>
  <c r="K39" i="36"/>
  <c r="K39" i="40"/>
  <c r="K39" i="43"/>
  <c r="K39" i="37"/>
  <c r="K39" i="2"/>
  <c r="K37" i="44"/>
  <c r="K37" i="41"/>
  <c r="K37" i="42"/>
  <c r="K37" i="39"/>
  <c r="K37" i="45"/>
  <c r="K37" i="40"/>
  <c r="K37" i="38"/>
  <c r="K37" i="33"/>
  <c r="K37" i="36"/>
  <c r="K37" i="2"/>
  <c r="K37" i="37"/>
  <c r="K37" i="43"/>
  <c r="K35" i="44"/>
  <c r="K41" s="1"/>
  <c r="K35" i="41"/>
  <c r="K35" i="39"/>
  <c r="K35" i="38"/>
  <c r="K35" i="33"/>
  <c r="K35" i="42"/>
  <c r="K35" i="36"/>
  <c r="K35" i="45"/>
  <c r="K35" i="2"/>
  <c r="K35" i="43"/>
  <c r="K33" i="41"/>
  <c r="K33" i="45"/>
  <c r="K33" i="39"/>
  <c r="K33" i="40"/>
  <c r="K33" i="33"/>
  <c r="H26" i="45"/>
  <c r="D16" i="1" s="1"/>
  <c r="H26" i="44"/>
  <c r="D17" i="1" s="1"/>
  <c r="H26" i="43"/>
  <c r="D13" i="1" s="1"/>
  <c r="H26" i="42"/>
  <c r="D21" i="1" s="1"/>
  <c r="H26" i="34"/>
  <c r="D12" i="1" s="1"/>
  <c r="H26" i="41"/>
  <c r="D7" i="1" s="1"/>
  <c r="H26" i="40"/>
  <c r="D10" i="1" s="1"/>
  <c r="H26" i="39"/>
  <c r="D14" i="1" s="1"/>
  <c r="H26" i="38"/>
  <c r="D19" i="1" s="1"/>
  <c r="H26" i="37"/>
  <c r="D8" i="1" s="1"/>
  <c r="H26" i="36"/>
  <c r="D15" i="1" s="1"/>
  <c r="H26" i="35"/>
  <c r="D9" i="1" s="1"/>
  <c r="H26" i="33"/>
  <c r="D20" i="1" s="1"/>
  <c r="K41" i="42"/>
  <c r="K41" i="48"/>
  <c r="K41" i="50"/>
  <c r="K41" i="52"/>
  <c r="K41" i="55"/>
  <c r="K41" i="57"/>
  <c r="K41" i="59"/>
  <c r="K41" i="61"/>
  <c r="E2" i="53"/>
  <c r="F27" i="1" s="1"/>
  <c r="E2" i="51"/>
  <c r="F25" i="1" s="1"/>
  <c r="E2" i="49"/>
  <c r="F23" i="1" s="1"/>
  <c r="E2" i="54"/>
  <c r="F28" i="1" s="1"/>
  <c r="K33" i="2"/>
  <c r="H26"/>
  <c r="D18" i="1" s="1"/>
  <c r="K41" i="47" l="1"/>
  <c r="E2" s="1"/>
  <c r="F6" i="1" s="1"/>
  <c r="K41" i="45"/>
  <c r="E16" i="1" s="1"/>
  <c r="K41" i="43"/>
  <c r="E13" i="1" s="1"/>
  <c r="K41" i="39"/>
  <c r="E14" i="1" s="1"/>
  <c r="K41" i="36"/>
  <c r="E15" i="1" s="1"/>
  <c r="K41" i="35"/>
  <c r="E9" i="1" s="1"/>
  <c r="K41" i="2"/>
  <c r="E18" i="1" s="1"/>
  <c r="K41" i="40"/>
  <c r="E10" i="1" s="1"/>
  <c r="K41" i="38"/>
  <c r="E2" s="1"/>
  <c r="F19" i="1" s="1"/>
  <c r="K41" i="33"/>
  <c r="E20" i="1" s="1"/>
  <c r="K41" i="58"/>
  <c r="K41" i="41"/>
  <c r="E7" i="1" s="1"/>
  <c r="K41" i="37"/>
  <c r="E8" i="1" s="1"/>
  <c r="K41" i="60"/>
  <c r="K41" i="56"/>
  <c r="K41" i="46"/>
  <c r="E11" i="1" s="1"/>
  <c r="E35"/>
  <c r="E2" i="61"/>
  <c r="F35" i="1" s="1"/>
  <c r="E31"/>
  <c r="E2" i="57"/>
  <c r="F31" i="1" s="1"/>
  <c r="E26"/>
  <c r="E2" i="52"/>
  <c r="F26" i="1" s="1"/>
  <c r="E22"/>
  <c r="E2" i="48"/>
  <c r="F22" i="1" s="1"/>
  <c r="E12"/>
  <c r="E2" i="34"/>
  <c r="F12" i="1" s="1"/>
  <c r="E33"/>
  <c r="E2" i="59"/>
  <c r="F33" i="1" s="1"/>
  <c r="E29"/>
  <c r="E2" i="55"/>
  <c r="F29" i="1" s="1"/>
  <c r="E24"/>
  <c r="E2" i="50"/>
  <c r="F24" i="1" s="1"/>
  <c r="E6"/>
  <c r="E21"/>
  <c r="E2" i="42"/>
  <c r="F21" i="1" s="1"/>
  <c r="E2" i="45" l="1"/>
  <c r="F16" i="1" s="1"/>
  <c r="E2" i="43"/>
  <c r="F13" i="1" s="1"/>
  <c r="E2" i="35"/>
  <c r="F9" i="1" s="1"/>
  <c r="E2" i="2"/>
  <c r="F18" i="1" s="1"/>
  <c r="E2" i="39"/>
  <c r="F14" i="1" s="1"/>
  <c r="E19"/>
  <c r="E2" i="37"/>
  <c r="F8" i="1" s="1"/>
  <c r="E2" i="36"/>
  <c r="F15" i="1" s="1"/>
  <c r="E2" i="33"/>
  <c r="F20" i="1" s="1"/>
  <c r="E2" i="46"/>
  <c r="F11" i="1" s="1"/>
  <c r="E2" i="40"/>
  <c r="F10" i="1" s="1"/>
  <c r="E30"/>
  <c r="E2" i="56"/>
  <c r="F30" i="1" s="1"/>
  <c r="E32"/>
  <c r="E2" i="58"/>
  <c r="F32" i="1" s="1"/>
  <c r="E2" i="41"/>
  <c r="F7" i="1" s="1"/>
  <c r="E34"/>
  <c r="E2" i="60"/>
  <c r="F34" i="1" s="1"/>
  <c r="E17"/>
  <c r="E2" i="44"/>
  <c r="F17" i="1" s="1"/>
  <c r="G18" l="1"/>
  <c r="G16"/>
  <c r="G22"/>
  <c r="G29"/>
  <c r="G21"/>
  <c r="G7"/>
  <c r="G35"/>
  <c r="G27"/>
  <c r="G14"/>
  <c r="G34"/>
  <c r="G11"/>
  <c r="G33"/>
  <c r="G23"/>
  <c r="G8"/>
  <c r="G30"/>
  <c r="G19"/>
  <c r="G31"/>
  <c r="G6"/>
  <c r="G20"/>
  <c r="G26"/>
  <c r="G15"/>
  <c r="G28"/>
  <c r="G17"/>
  <c r="G12"/>
  <c r="G25"/>
  <c r="G13"/>
  <c r="G9"/>
  <c r="G32"/>
  <c r="G24"/>
  <c r="G10"/>
</calcChain>
</file>

<file path=xl/sharedStrings.xml><?xml version="1.0" encoding="utf-8"?>
<sst xmlns="http://schemas.openxmlformats.org/spreadsheetml/2006/main" count="1665" uniqueCount="108">
  <si>
    <t>School</t>
  </si>
  <si>
    <t>Points</t>
  </si>
  <si>
    <t>Robot Testing</t>
  </si>
  <si>
    <t>Score</t>
  </si>
  <si>
    <t>Total Score</t>
  </si>
  <si>
    <t>Total Testing Score</t>
  </si>
  <si>
    <t>Team #</t>
  </si>
  <si>
    <t>Total</t>
  </si>
  <si>
    <t>Team Name</t>
  </si>
  <si>
    <t>Testing</t>
  </si>
  <si>
    <t>Judge 1</t>
  </si>
  <si>
    <t>Judge 2</t>
  </si>
  <si>
    <t>Judge 3</t>
  </si>
  <si>
    <t>Judge 4</t>
  </si>
  <si>
    <t>Rank</t>
  </si>
  <si>
    <t xml:space="preserve"> #</t>
  </si>
  <si>
    <t>Team</t>
  </si>
  <si>
    <t>Judge 5</t>
  </si>
  <si>
    <t xml:space="preserve"> </t>
  </si>
  <si>
    <t>Note:  Bold Items are formula driven</t>
  </si>
  <si>
    <t xml:space="preserve">Overall Scores </t>
  </si>
  <si>
    <t>(All items are formula driven, DO NOT TYPE ON THIS SHEET)</t>
  </si>
  <si>
    <t>Exhibit Session Scoring</t>
  </si>
  <si>
    <t xml:space="preserve">1.  Design Evolution </t>
  </si>
  <si>
    <t>(20 max)</t>
  </si>
  <si>
    <t xml:space="preserve">  'CELL H6 : =(SUM(I6:M6) - MIN(I6:M6) - MAX(I6:M6))/3</t>
  </si>
  <si>
    <t>Exhibit Total</t>
  </si>
  <si>
    <t>2. Robot Operation</t>
  </si>
  <si>
    <t xml:space="preserve">           Describe the design process from the initial ideas to the final solution.</t>
  </si>
  <si>
    <t>3.  Fabrication Methods</t>
  </si>
  <si>
    <t xml:space="preserve">4.  Design Analysis </t>
  </si>
  <si>
    <t xml:space="preserve">5.  Exhibit Quality </t>
  </si>
  <si>
    <t>6.  Captain Scoring</t>
  </si>
  <si>
    <t xml:space="preserve">           Discuss how the robot works. </t>
  </si>
  <si>
    <t xml:space="preserve">           Explain how the robot was fabricated.</t>
  </si>
  <si>
    <t xml:space="preserve">           Team and exhibit appearance, technical expertise, communication skills, visual aids.</t>
  </si>
  <si>
    <t xml:space="preserve">           Captains from all other schools score the team from 0-20.</t>
  </si>
  <si>
    <t>=SUM(H7,H10,H13,H16,H19,H22)</t>
  </si>
  <si>
    <t xml:space="preserve">           Why the design is optimal based upon performance, cost, and environmental impact.</t>
  </si>
  <si>
    <t>5 points if red peg knocked down</t>
  </si>
  <si>
    <t>10 points if red peg collected</t>
  </si>
  <si>
    <t>Sustainability Bonus:</t>
  </si>
  <si>
    <t xml:space="preserve">      Green Pegs knocked down of collected)</t>
  </si>
  <si>
    <r>
      <t xml:space="preserve">5*(Red Pegs knocked down or collected </t>
    </r>
    <r>
      <rPr>
        <b/>
        <sz val="11"/>
        <color theme="1"/>
        <rFont val="Calibri"/>
        <family val="2"/>
        <scheme val="minor"/>
      </rPr>
      <t>-</t>
    </r>
  </si>
  <si>
    <t>Time Bonus:</t>
  </si>
  <si>
    <t># Red Knocked Down</t>
  </si>
  <si>
    <t># Red Collected</t>
  </si>
  <si>
    <t>Trial #</t>
  </si>
  <si>
    <t># Green Moved</t>
  </si>
  <si>
    <t>Peg Score</t>
  </si>
  <si>
    <t>Sustain- abiltiy Bonus</t>
  </si>
  <si>
    <t>Time Bonus</t>
  </si>
  <si>
    <t>Trial Score</t>
  </si>
  <si>
    <t xml:space="preserve"> Peg Score:</t>
  </si>
  <si>
    <t>(120 - Time(s) to complete perfect run)/3</t>
  </si>
  <si>
    <t>(0 if run is not perfect)</t>
  </si>
  <si>
    <t>=SUM(K33,K35,K37,K39)</t>
  </si>
  <si>
    <t>=H33+I33+J33</t>
  </si>
  <si>
    <t xml:space="preserve">Time(s) </t>
  </si>
  <si>
    <t>2011 ASEE TYCD Design Competition</t>
  </si>
  <si>
    <t>Exhibit</t>
  </si>
  <si>
    <t>=H26+K41</t>
  </si>
  <si>
    <t xml:space="preserve">School </t>
  </si>
  <si>
    <t xml:space="preserve"> Team #</t>
  </si>
  <si>
    <t>Captain Scores ( 0 - 20)</t>
  </si>
  <si>
    <t>Captains Scoring for Poster Presentations ( 0 - 20 points)</t>
  </si>
  <si>
    <t>School 9</t>
  </si>
  <si>
    <t>School 10</t>
  </si>
  <si>
    <t>School 11</t>
  </si>
  <si>
    <t>School 12</t>
  </si>
  <si>
    <t>School 13</t>
  </si>
  <si>
    <t>School 14</t>
  </si>
  <si>
    <t>School 15</t>
  </si>
  <si>
    <t>Average (min &amp; max excluded)</t>
  </si>
  <si>
    <t>Average from the Capatain Scoring Sheet</t>
  </si>
  <si>
    <t>Scorer:  Enter names of School 1 to School 15 and the scores (schools don't score their own teams)</t>
  </si>
  <si>
    <t>=(SUM(E35:S35) - MIN(E35:S35) - MAX(E35:S35))/(COUNT(E35:S35) - 2)</t>
  </si>
  <si>
    <t>Column D</t>
  </si>
  <si>
    <t>Monroe CC</t>
  </si>
  <si>
    <t>Paul Bunyan 2.0</t>
  </si>
  <si>
    <t>The Apprentice School/ TCC</t>
  </si>
  <si>
    <t>Smack Down</t>
  </si>
  <si>
    <t>Subject to Change</t>
  </si>
  <si>
    <t>Tidewater CC</t>
  </si>
  <si>
    <t>Mirror Image</t>
  </si>
  <si>
    <t>BCIT</t>
  </si>
  <si>
    <t>Death &amp; Taxes</t>
  </si>
  <si>
    <t>SolidWork</t>
  </si>
  <si>
    <t>Savion &amp; the MOSFETS</t>
  </si>
  <si>
    <t>Cedarville</t>
  </si>
  <si>
    <t>CedarJack</t>
  </si>
  <si>
    <t>Itasca CC</t>
  </si>
  <si>
    <t>ICC Imagineers</t>
  </si>
  <si>
    <t>GRIDD</t>
  </si>
  <si>
    <t>Central Piedmont</t>
  </si>
  <si>
    <t>Team Atlas</t>
  </si>
  <si>
    <t>Wired Up</t>
  </si>
  <si>
    <t>SUNY Jefferson</t>
  </si>
  <si>
    <t>Cannoneers</t>
  </si>
  <si>
    <t>Team Jigawatt</t>
  </si>
  <si>
    <t>Borough of Manhattan CC</t>
  </si>
  <si>
    <t>Taco</t>
  </si>
  <si>
    <t>British Columbia IT</t>
  </si>
  <si>
    <t>note Judge 4 absent from presentation</t>
  </si>
  <si>
    <t>Note 10% reduction for being too large</t>
  </si>
  <si>
    <t>Note 10% reduction for dragging dowels</t>
  </si>
  <si>
    <t>Note 5% reduction for a dowel falling out when robot was lifted</t>
  </si>
  <si>
    <t>Note 20% reduction for not being ready and size constraint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</si>
</sst>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0" xfId="0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0" xfId="0" applyNumberFormat="1" applyFont="1"/>
    <xf numFmtId="2" fontId="0" fillId="0" borderId="0" xfId="0" applyNumberFormat="1"/>
    <xf numFmtId="0" fontId="2" fillId="0" borderId="0" xfId="0" applyFont="1" applyBorder="1" applyAlignment="1">
      <alignment horizontal="center"/>
    </xf>
    <xf numFmtId="0" fontId="1" fillId="0" borderId="7" xfId="0" applyFont="1" applyBorder="1"/>
    <xf numFmtId="0" fontId="2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0" fontId="0" fillId="0" borderId="0" xfId="0" quotePrefix="1"/>
    <xf numFmtId="0" fontId="0" fillId="0" borderId="0" xfId="0" quotePrefix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5" fillId="0" borderId="7" xfId="0" applyFont="1" applyBorder="1"/>
    <xf numFmtId="0" fontId="0" fillId="0" borderId="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2" xfId="0" applyBorder="1"/>
    <xf numFmtId="2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5" fillId="0" borderId="0" xfId="0" applyFont="1" applyAlignment="1">
      <alignment horizontal="left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left"/>
    </xf>
    <xf numFmtId="0" fontId="2" fillId="0" borderId="20" xfId="0" applyFont="1" applyFill="1" applyBorder="1" applyAlignment="1">
      <alignment horizontal="center" textRotation="90" wrapText="1"/>
    </xf>
    <xf numFmtId="0" fontId="2" fillId="0" borderId="3" xfId="0" applyFont="1" applyBorder="1" applyAlignment="1">
      <alignment horizontal="center" wrapText="1"/>
    </xf>
    <xf numFmtId="0" fontId="0" fillId="0" borderId="8" xfId="0" applyBorder="1"/>
    <xf numFmtId="2" fontId="1" fillId="0" borderId="0" xfId="0" quotePrefix="1" applyNumberFormat="1" applyFont="1"/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9B9B9B"/>
      <color rgb="FFBA6D18"/>
      <color rgb="FF91580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5"/>
  <sheetViews>
    <sheetView tabSelected="1" zoomScale="80" zoomScaleNormal="80" workbookViewId="0">
      <selection activeCell="I14" sqref="I14"/>
    </sheetView>
  </sheetViews>
  <sheetFormatPr defaultRowHeight="15"/>
  <cols>
    <col min="1" max="1" width="8.7109375" customWidth="1"/>
    <col min="2" max="2" width="38.28515625" bestFit="1" customWidth="1"/>
    <col min="3" max="3" width="29.42578125" customWidth="1"/>
    <col min="4" max="4" width="15" style="18" bestFit="1" customWidth="1"/>
    <col min="5" max="6" width="14.28515625" style="19" bestFit="1" customWidth="1"/>
    <col min="7" max="7" width="12.7109375" style="19" customWidth="1"/>
    <col min="8" max="8" width="11.5703125" customWidth="1"/>
    <col min="9" max="9" width="10.28515625" customWidth="1"/>
    <col min="10" max="10" width="11.28515625" customWidth="1"/>
    <col min="11" max="11" width="10.85546875" customWidth="1"/>
  </cols>
  <sheetData>
    <row r="1" spans="1:8" s="11" customFormat="1" ht="24.95" customHeight="1">
      <c r="A1" s="73" t="s">
        <v>59</v>
      </c>
      <c r="B1" s="73"/>
      <c r="C1" s="73"/>
      <c r="D1" s="73"/>
      <c r="E1" s="73"/>
      <c r="F1" s="73"/>
      <c r="G1" s="73"/>
      <c r="H1" s="20"/>
    </row>
    <row r="2" spans="1:8" s="11" customFormat="1" ht="24.95" customHeight="1">
      <c r="A2" s="74" t="s">
        <v>20</v>
      </c>
      <c r="B2" s="74"/>
      <c r="C2" s="74"/>
      <c r="D2" s="74"/>
      <c r="E2" s="74"/>
      <c r="F2" s="74"/>
      <c r="G2" s="74"/>
    </row>
    <row r="3" spans="1:8" ht="18" customHeight="1">
      <c r="A3" t="s">
        <v>21</v>
      </c>
    </row>
    <row r="4" spans="1:8" ht="18" customHeight="1">
      <c r="A4" s="22" t="s">
        <v>16</v>
      </c>
      <c r="B4" s="12"/>
      <c r="C4" s="12"/>
      <c r="D4" s="15" t="s">
        <v>60</v>
      </c>
      <c r="E4" s="15" t="s">
        <v>9</v>
      </c>
      <c r="F4" s="35" t="s">
        <v>7</v>
      </c>
      <c r="G4" s="36" t="s">
        <v>16</v>
      </c>
    </row>
    <row r="5" spans="1:8" ht="24.95" customHeight="1">
      <c r="A5" s="13" t="s">
        <v>15</v>
      </c>
      <c r="B5" s="13" t="s">
        <v>0</v>
      </c>
      <c r="C5" s="13" t="s">
        <v>8</v>
      </c>
      <c r="D5" s="16" t="s">
        <v>3</v>
      </c>
      <c r="E5" s="16" t="s">
        <v>3</v>
      </c>
      <c r="F5" s="37" t="s">
        <v>1</v>
      </c>
      <c r="G5" s="38" t="s">
        <v>14</v>
      </c>
    </row>
    <row r="6" spans="1:8" ht="24.95" customHeight="1">
      <c r="A6" s="14">
        <f>'16'!$B$1</f>
        <v>16</v>
      </c>
      <c r="B6" s="14" t="str">
        <f>'16'!$B$2</f>
        <v>Monroe CC</v>
      </c>
      <c r="C6" s="14" t="str">
        <f>'16'!$B$3</f>
        <v>Savion &amp; the MOSFETS</v>
      </c>
      <c r="D6" s="17">
        <f>'16'!$H$26</f>
        <v>116.1</v>
      </c>
      <c r="E6" s="17">
        <f>'16'!K41</f>
        <v>507.11333333333334</v>
      </c>
      <c r="F6" s="39">
        <f>'16'!$E$2</f>
        <v>623.21333333333337</v>
      </c>
      <c r="G6" s="40">
        <f t="shared" ref="G6:G21" si="0">RANK(F6,F$6:F$35,0)</f>
        <v>1</v>
      </c>
    </row>
    <row r="7" spans="1:8" ht="24.95" customHeight="1">
      <c r="A7" s="14">
        <f>'10'!$B$1</f>
        <v>10</v>
      </c>
      <c r="B7" s="14" t="str">
        <f>'10'!$B$2</f>
        <v>Monroe CC</v>
      </c>
      <c r="C7" s="14" t="str">
        <f>'10'!$B$3</f>
        <v>Subject to Change</v>
      </c>
      <c r="D7" s="17">
        <f>'10'!$H$26</f>
        <v>109.2</v>
      </c>
      <c r="E7" s="17">
        <f>'10'!K41</f>
        <v>506.93</v>
      </c>
      <c r="F7" s="39">
        <f>'10'!$E$2</f>
        <v>616.13</v>
      </c>
      <c r="G7" s="40">
        <f t="shared" si="0"/>
        <v>2</v>
      </c>
    </row>
    <row r="8" spans="1:8" ht="24.95" customHeight="1">
      <c r="A8" s="14">
        <f>'6'!$B$1</f>
        <v>6</v>
      </c>
      <c r="B8" s="14" t="str">
        <f>'6'!$B$2</f>
        <v>Monroe CC</v>
      </c>
      <c r="C8" s="14" t="str">
        <f>'6'!$B$3</f>
        <v>Paul Bunyan 2.0</v>
      </c>
      <c r="D8" s="17">
        <f>'6'!$H$26</f>
        <v>109.9</v>
      </c>
      <c r="E8" s="17">
        <f>'6'!K41</f>
        <v>490.81999999999994</v>
      </c>
      <c r="F8" s="39">
        <f>'6'!$E$2</f>
        <v>600.71999999999991</v>
      </c>
      <c r="G8" s="40">
        <f t="shared" si="0"/>
        <v>3</v>
      </c>
    </row>
    <row r="9" spans="1:8" ht="24.95" customHeight="1">
      <c r="A9" s="14">
        <f>'4'!$B$1</f>
        <v>4</v>
      </c>
      <c r="B9" s="14" t="str">
        <f>'4'!$B$2</f>
        <v>Cedarville</v>
      </c>
      <c r="C9" s="14" t="str">
        <f>'4'!$B$3</f>
        <v>CedarJack</v>
      </c>
      <c r="D9" s="17">
        <f>'4'!$H$26</f>
        <v>108.5</v>
      </c>
      <c r="E9" s="17">
        <f>'4'!K41</f>
        <v>486.07000000000005</v>
      </c>
      <c r="F9" s="39">
        <f>'4'!$E$2</f>
        <v>594.57000000000005</v>
      </c>
      <c r="G9" s="40">
        <f t="shared" si="0"/>
        <v>4</v>
      </c>
    </row>
    <row r="10" spans="1:8" ht="24.95" customHeight="1">
      <c r="A10" s="14">
        <f>'9'!$B$1</f>
        <v>9</v>
      </c>
      <c r="B10" s="14" t="str">
        <f>'9'!$B$2</f>
        <v>Borough of Manhattan CC</v>
      </c>
      <c r="C10" s="14" t="str">
        <f>'9'!$B$3</f>
        <v>Taco</v>
      </c>
      <c r="D10" s="17">
        <f>'9'!$H$26</f>
        <v>105.4</v>
      </c>
      <c r="E10" s="17">
        <f>'9'!K41</f>
        <v>462.03666666666663</v>
      </c>
      <c r="F10" s="39">
        <f>'9'!$E$2</f>
        <v>567.43666666666661</v>
      </c>
      <c r="G10" s="40">
        <f t="shared" si="0"/>
        <v>5</v>
      </c>
    </row>
    <row r="11" spans="1:8" ht="24.95" customHeight="1">
      <c r="A11" s="14">
        <f>'15'!$B$1</f>
        <v>15</v>
      </c>
      <c r="B11" s="14" t="str">
        <f>'15'!$B$2</f>
        <v>Monroe CC</v>
      </c>
      <c r="C11" s="14" t="str">
        <f>'15'!$B$3</f>
        <v>SolidWork</v>
      </c>
      <c r="D11" s="17">
        <f>'15'!$H$26</f>
        <v>113.6</v>
      </c>
      <c r="E11" s="17">
        <f>'15'!K41</f>
        <v>401.03333333333336</v>
      </c>
      <c r="F11" s="39">
        <f>'15'!$E$2</f>
        <v>514.63333333333333</v>
      </c>
      <c r="G11" s="40">
        <f t="shared" si="0"/>
        <v>6</v>
      </c>
    </row>
    <row r="12" spans="1:8" ht="24.95" customHeight="1">
      <c r="A12" s="14">
        <f>'3'!$B$1</f>
        <v>3</v>
      </c>
      <c r="B12" s="14" t="str">
        <f>'3'!$B$2</f>
        <v>Central Piedmont</v>
      </c>
      <c r="C12" s="14" t="str">
        <f>'3'!$B$3</f>
        <v>Team Atlas</v>
      </c>
      <c r="D12" s="17">
        <f>'3'!$H$26</f>
        <v>94.5</v>
      </c>
      <c r="E12" s="17">
        <f>'3'!K41</f>
        <v>333.03333333333336</v>
      </c>
      <c r="F12" s="39">
        <f>'3'!$E$2</f>
        <v>427.53333333333336</v>
      </c>
      <c r="G12" s="40">
        <f t="shared" si="0"/>
        <v>7</v>
      </c>
    </row>
    <row r="13" spans="1:8" ht="24.95" customHeight="1">
      <c r="A13" s="14">
        <f>'12'!$B$1</f>
        <v>12</v>
      </c>
      <c r="B13" s="14" t="str">
        <f>'12'!$B$2</f>
        <v>Itasca CC</v>
      </c>
      <c r="C13" s="14" t="str">
        <f>'12'!$B$3</f>
        <v>Team Jigawatt</v>
      </c>
      <c r="D13" s="17">
        <f>'12'!$H$26</f>
        <v>109.3</v>
      </c>
      <c r="E13" s="17">
        <f>'12'!K41</f>
        <v>310</v>
      </c>
      <c r="F13" s="39">
        <f>'12'!$E$2</f>
        <v>419.3</v>
      </c>
      <c r="G13" s="40">
        <f t="shared" si="0"/>
        <v>8</v>
      </c>
    </row>
    <row r="14" spans="1:8" ht="24.95" customHeight="1">
      <c r="A14" s="14">
        <f>'8'!$B$1</f>
        <v>8</v>
      </c>
      <c r="B14" s="14" t="str">
        <f>'8'!$B$2</f>
        <v>The Apprentice School/ TCC</v>
      </c>
      <c r="C14" s="14" t="str">
        <f>'8'!$B$3</f>
        <v>Smack Down</v>
      </c>
      <c r="D14" s="17">
        <f>'8'!$H$26</f>
        <v>107.8</v>
      </c>
      <c r="E14" s="17">
        <f>'8'!K41</f>
        <v>250</v>
      </c>
      <c r="F14" s="39">
        <f>'8'!$E$2</f>
        <v>357.8</v>
      </c>
      <c r="G14" s="40">
        <f t="shared" si="0"/>
        <v>9</v>
      </c>
    </row>
    <row r="15" spans="1:8" ht="24.95" customHeight="1">
      <c r="A15" s="14">
        <f>'5'!$B$1</f>
        <v>5</v>
      </c>
      <c r="B15" s="14" t="str">
        <f>'5'!$B$2</f>
        <v>SUNY Jefferson</v>
      </c>
      <c r="C15" s="14" t="str">
        <f>'5'!$B$3</f>
        <v>Wired Up</v>
      </c>
      <c r="D15" s="17">
        <f>'5'!$H$26</f>
        <v>78.599999999999994</v>
      </c>
      <c r="E15" s="17">
        <f>'5'!K41</f>
        <v>90</v>
      </c>
      <c r="F15" s="39">
        <f>'5'!$E$2</f>
        <v>168.6</v>
      </c>
      <c r="G15" s="40">
        <f t="shared" si="0"/>
        <v>10</v>
      </c>
    </row>
    <row r="16" spans="1:8" ht="24.95" customHeight="1">
      <c r="A16" s="14">
        <f>'14'!$B$1</f>
        <v>14</v>
      </c>
      <c r="B16" s="14" t="str">
        <f>'14'!$B$2</f>
        <v>British Columbia IT</v>
      </c>
      <c r="C16" s="14" t="str">
        <f>'14'!$B$3</f>
        <v>Death &amp; Taxes</v>
      </c>
      <c r="D16" s="17">
        <f>'14'!$H$26</f>
        <v>94.6</v>
      </c>
      <c r="E16" s="17">
        <f>'14'!K41</f>
        <v>50</v>
      </c>
      <c r="F16" s="39">
        <f>'14'!$E$2</f>
        <v>144.6</v>
      </c>
      <c r="G16" s="40">
        <f t="shared" si="0"/>
        <v>11</v>
      </c>
    </row>
    <row r="17" spans="1:7" ht="24.95" customHeight="1">
      <c r="A17" s="14">
        <f>'13'!$B$1</f>
        <v>13</v>
      </c>
      <c r="B17" s="14" t="str">
        <f>'13'!$B$2</f>
        <v>Tidewater CC</v>
      </c>
      <c r="C17" s="14" t="str">
        <f>'13'!$B$3</f>
        <v>Mirror Image</v>
      </c>
      <c r="D17" s="17">
        <f>'13'!$H$26</f>
        <v>102.8</v>
      </c>
      <c r="E17" s="17">
        <f>'13'!K41</f>
        <v>9</v>
      </c>
      <c r="F17" s="39">
        <f>'13'!$E$2</f>
        <v>111.8</v>
      </c>
      <c r="G17" s="40">
        <f t="shared" si="0"/>
        <v>12</v>
      </c>
    </row>
    <row r="18" spans="1:7" ht="24.95" customHeight="1">
      <c r="A18" s="14">
        <f>'1'!$B$1</f>
        <v>1</v>
      </c>
      <c r="B18" s="14" t="str">
        <f>'1'!$B$2</f>
        <v>SUNY Jefferson</v>
      </c>
      <c r="C18" s="14" t="str">
        <f>'1'!$B$3</f>
        <v>Cannoneers</v>
      </c>
      <c r="D18" s="17">
        <f>'1'!$H$26</f>
        <v>83.4</v>
      </c>
      <c r="E18" s="17">
        <f>'1'!K41</f>
        <v>20</v>
      </c>
      <c r="F18" s="39">
        <f>'1'!$E$2</f>
        <v>103.4</v>
      </c>
      <c r="G18" s="40">
        <f t="shared" si="0"/>
        <v>13</v>
      </c>
    </row>
    <row r="19" spans="1:7" ht="24.95" customHeight="1">
      <c r="A19" s="14">
        <f>'7'!$B$1</f>
        <v>7</v>
      </c>
      <c r="B19" s="14" t="str">
        <f>'7'!$B$2</f>
        <v>British Columbia IT</v>
      </c>
      <c r="C19" s="14" t="str">
        <f>'7'!$B$3</f>
        <v>GRIDD</v>
      </c>
      <c r="D19" s="17">
        <f>'7'!$H$26</f>
        <v>86.1</v>
      </c>
      <c r="E19" s="17">
        <f>'7'!K41</f>
        <v>0</v>
      </c>
      <c r="F19" s="39">
        <f>'7'!$E$2</f>
        <v>86.1</v>
      </c>
      <c r="G19" s="40">
        <f t="shared" si="0"/>
        <v>14</v>
      </c>
    </row>
    <row r="20" spans="1:7" ht="24.95" customHeight="1">
      <c r="A20" s="14">
        <f>'2'!$B$1</f>
        <v>2</v>
      </c>
      <c r="B20" s="14" t="str">
        <f>'2'!$B$2</f>
        <v>Itasca CC</v>
      </c>
      <c r="C20" s="14" t="str">
        <f>'2'!$B$3</f>
        <v>ICC Imagineers</v>
      </c>
      <c r="D20" s="17">
        <f>'2'!$H$26</f>
        <v>79.2</v>
      </c>
      <c r="E20" s="17">
        <f>'2'!K41</f>
        <v>0</v>
      </c>
      <c r="F20" s="39">
        <f>'2'!$E$2</f>
        <v>79.2</v>
      </c>
      <c r="G20" s="40">
        <f t="shared" si="0"/>
        <v>15</v>
      </c>
    </row>
    <row r="21" spans="1:7" ht="24.95" customHeight="1">
      <c r="A21" s="14">
        <f>'11'!$B$1</f>
        <v>11</v>
      </c>
      <c r="B21" s="14">
        <f>'11'!$B$2</f>
        <v>0</v>
      </c>
      <c r="C21" s="14">
        <f>'11'!$B$3</f>
        <v>0</v>
      </c>
      <c r="D21" s="17">
        <f>'11'!$H$26</f>
        <v>0</v>
      </c>
      <c r="E21" s="17">
        <f>'11'!K41</f>
        <v>0</v>
      </c>
      <c r="F21" s="39">
        <f>'11'!$E$2</f>
        <v>0</v>
      </c>
      <c r="G21" s="40">
        <f t="shared" si="0"/>
        <v>16</v>
      </c>
    </row>
    <row r="22" spans="1:7" ht="24.95" customHeight="1">
      <c r="A22" s="14">
        <f>'17'!$B$1</f>
        <v>17</v>
      </c>
      <c r="B22" s="14">
        <f>'17'!$B$2</f>
        <v>0</v>
      </c>
      <c r="C22" s="14">
        <f>'17'!$B$3</f>
        <v>0</v>
      </c>
      <c r="D22" s="17">
        <f>'17'!$H$26</f>
        <v>0</v>
      </c>
      <c r="E22" s="17">
        <f>'17'!K41</f>
        <v>0</v>
      </c>
      <c r="F22" s="39">
        <f>'17'!$E$2</f>
        <v>0</v>
      </c>
      <c r="G22" s="40">
        <f t="shared" ref="G22:G35" si="1">RANK(F22,F$6:F$35,0)</f>
        <v>16</v>
      </c>
    </row>
    <row r="23" spans="1:7" ht="24.95" customHeight="1">
      <c r="A23" s="14">
        <f>'18'!$B$1</f>
        <v>18</v>
      </c>
      <c r="B23" s="14">
        <f>'18'!$B$2</f>
        <v>0</v>
      </c>
      <c r="C23" s="14">
        <f>'18'!$B$3</f>
        <v>0</v>
      </c>
      <c r="D23" s="17">
        <f>'18'!$H$26</f>
        <v>0</v>
      </c>
      <c r="E23" s="17">
        <f>'18'!K41</f>
        <v>0</v>
      </c>
      <c r="F23" s="39">
        <f>'18'!$E$2</f>
        <v>0</v>
      </c>
      <c r="G23" s="40">
        <f t="shared" si="1"/>
        <v>16</v>
      </c>
    </row>
    <row r="24" spans="1:7" ht="24.95" customHeight="1">
      <c r="A24" s="14">
        <f>'19'!$B$1</f>
        <v>19</v>
      </c>
      <c r="B24" s="14">
        <f>'19'!$B$2</f>
        <v>0</v>
      </c>
      <c r="C24" s="14">
        <f>'19'!$B$3</f>
        <v>0</v>
      </c>
      <c r="D24" s="17">
        <f>'19'!$H$26</f>
        <v>0</v>
      </c>
      <c r="E24" s="17">
        <f>'19'!K41</f>
        <v>0</v>
      </c>
      <c r="F24" s="39">
        <f>'19'!$E$2</f>
        <v>0</v>
      </c>
      <c r="G24" s="40">
        <f t="shared" si="1"/>
        <v>16</v>
      </c>
    </row>
    <row r="25" spans="1:7" ht="24.95" customHeight="1">
      <c r="A25" s="14">
        <f>'20'!$B$1</f>
        <v>20</v>
      </c>
      <c r="B25" s="14">
        <f>'20'!$B$2</f>
        <v>0</v>
      </c>
      <c r="C25" s="14">
        <f>'20'!$B$3</f>
        <v>0</v>
      </c>
      <c r="D25" s="17">
        <f>'20'!$H$26</f>
        <v>0</v>
      </c>
      <c r="E25" s="17">
        <f>'20'!K41</f>
        <v>0</v>
      </c>
      <c r="F25" s="39">
        <f>'20'!$E$2</f>
        <v>0</v>
      </c>
      <c r="G25" s="40">
        <f t="shared" si="1"/>
        <v>16</v>
      </c>
    </row>
    <row r="26" spans="1:7" ht="24.95" customHeight="1">
      <c r="A26" s="14">
        <f>'21'!$B$1</f>
        <v>21</v>
      </c>
      <c r="B26" s="14">
        <f>'21'!$B$2</f>
        <v>0</v>
      </c>
      <c r="C26" s="14">
        <f>'21'!$B$3</f>
        <v>0</v>
      </c>
      <c r="D26" s="17">
        <f>'21'!$H$26</f>
        <v>0</v>
      </c>
      <c r="E26" s="17">
        <f>'21'!K41</f>
        <v>0</v>
      </c>
      <c r="F26" s="39">
        <f>'21'!$E$2</f>
        <v>0</v>
      </c>
      <c r="G26" s="40">
        <f t="shared" si="1"/>
        <v>16</v>
      </c>
    </row>
    <row r="27" spans="1:7" ht="24.95" customHeight="1">
      <c r="A27" s="14">
        <f>'22'!$B$1</f>
        <v>22</v>
      </c>
      <c r="B27" s="14">
        <f>'22'!$B$2</f>
        <v>0</v>
      </c>
      <c r="C27" s="14">
        <f>'22'!$B$3</f>
        <v>0</v>
      </c>
      <c r="D27" s="17">
        <f>'22'!$H$26</f>
        <v>0</v>
      </c>
      <c r="E27" s="17">
        <f>'22'!K41</f>
        <v>0</v>
      </c>
      <c r="F27" s="39">
        <f>'22'!$E$2</f>
        <v>0</v>
      </c>
      <c r="G27" s="40">
        <f t="shared" si="1"/>
        <v>16</v>
      </c>
    </row>
    <row r="28" spans="1:7" ht="24.95" customHeight="1">
      <c r="A28" s="14">
        <f>'23'!$B$1</f>
        <v>23</v>
      </c>
      <c r="B28" s="14">
        <f>'23'!$B$2</f>
        <v>0</v>
      </c>
      <c r="C28" s="14">
        <f>'23'!$B$3</f>
        <v>0</v>
      </c>
      <c r="D28" s="17">
        <f>'23'!$H$26</f>
        <v>0</v>
      </c>
      <c r="E28" s="17">
        <f>'23'!K41</f>
        <v>0</v>
      </c>
      <c r="F28" s="39">
        <f>'23'!$E$2</f>
        <v>0</v>
      </c>
      <c r="G28" s="40">
        <f t="shared" si="1"/>
        <v>16</v>
      </c>
    </row>
    <row r="29" spans="1:7" ht="24.95" customHeight="1">
      <c r="A29" s="14">
        <f>'24'!$B$1</f>
        <v>24</v>
      </c>
      <c r="B29" s="14">
        <f>'24'!$B$2</f>
        <v>0</v>
      </c>
      <c r="C29" s="14">
        <f>'24'!$B$3</f>
        <v>0</v>
      </c>
      <c r="D29" s="17">
        <f>'24'!$H$26</f>
        <v>0</v>
      </c>
      <c r="E29" s="17">
        <f>'24'!K41</f>
        <v>0</v>
      </c>
      <c r="F29" s="39">
        <f>'24'!$E$2</f>
        <v>0</v>
      </c>
      <c r="G29" s="40">
        <f t="shared" si="1"/>
        <v>16</v>
      </c>
    </row>
    <row r="30" spans="1:7" ht="24.95" customHeight="1">
      <c r="A30" s="14">
        <f>'25'!$B$1</f>
        <v>25</v>
      </c>
      <c r="B30" s="14">
        <f>'25'!$B$2</f>
        <v>0</v>
      </c>
      <c r="C30" s="14">
        <f>'25'!$B$3</f>
        <v>0</v>
      </c>
      <c r="D30" s="17">
        <f>'25'!$H$26</f>
        <v>0</v>
      </c>
      <c r="E30" s="17">
        <f>'25'!K41</f>
        <v>0</v>
      </c>
      <c r="F30" s="39">
        <f>'25'!$E$2</f>
        <v>0</v>
      </c>
      <c r="G30" s="40">
        <f t="shared" si="1"/>
        <v>16</v>
      </c>
    </row>
    <row r="31" spans="1:7" ht="24.95" customHeight="1">
      <c r="A31" s="14">
        <f>'26'!$B$1</f>
        <v>26</v>
      </c>
      <c r="B31" s="14">
        <f>'26'!$B$2</f>
        <v>0</v>
      </c>
      <c r="C31" s="14">
        <f>'26'!$B$3</f>
        <v>0</v>
      </c>
      <c r="D31" s="17">
        <f>'26'!$H$26</f>
        <v>0</v>
      </c>
      <c r="E31" s="17">
        <f>'26'!K41</f>
        <v>0</v>
      </c>
      <c r="F31" s="39">
        <f>'26'!$E$2</f>
        <v>0</v>
      </c>
      <c r="G31" s="40">
        <f t="shared" si="1"/>
        <v>16</v>
      </c>
    </row>
    <row r="32" spans="1:7" ht="24.95" customHeight="1">
      <c r="A32" s="14">
        <f>'27'!$B$1</f>
        <v>27</v>
      </c>
      <c r="B32" s="14">
        <f>'27'!$B$2</f>
        <v>0</v>
      </c>
      <c r="C32" s="14">
        <f>'27'!$B$3</f>
        <v>0</v>
      </c>
      <c r="D32" s="17">
        <f>'27'!$H$26</f>
        <v>0</v>
      </c>
      <c r="E32" s="17">
        <f>'27'!K41</f>
        <v>0</v>
      </c>
      <c r="F32" s="39">
        <f>'27'!$E$2</f>
        <v>0</v>
      </c>
      <c r="G32" s="40">
        <f t="shared" si="1"/>
        <v>16</v>
      </c>
    </row>
    <row r="33" spans="1:7" ht="24.95" customHeight="1">
      <c r="A33" s="14">
        <f>'28'!$B$1</f>
        <v>28</v>
      </c>
      <c r="B33" s="14">
        <f>'28'!$B$2</f>
        <v>0</v>
      </c>
      <c r="C33" s="14">
        <f>'28'!$B$3</f>
        <v>0</v>
      </c>
      <c r="D33" s="17">
        <f>'28'!$H$26</f>
        <v>0</v>
      </c>
      <c r="E33" s="17">
        <f>'28'!K41</f>
        <v>0</v>
      </c>
      <c r="F33" s="39">
        <f>'28'!$E$2</f>
        <v>0</v>
      </c>
      <c r="G33" s="40">
        <f t="shared" si="1"/>
        <v>16</v>
      </c>
    </row>
    <row r="34" spans="1:7" ht="24.95" customHeight="1">
      <c r="A34" s="14">
        <f>'29'!$B$1</f>
        <v>29</v>
      </c>
      <c r="B34" s="14">
        <f>'29'!$B$2</f>
        <v>0</v>
      </c>
      <c r="C34" s="14">
        <f>'29'!$B$3</f>
        <v>0</v>
      </c>
      <c r="D34" s="17">
        <f>'29'!$H$26</f>
        <v>0</v>
      </c>
      <c r="E34" s="17">
        <f>'29'!K41</f>
        <v>0</v>
      </c>
      <c r="F34" s="39">
        <f>'29'!$E$2</f>
        <v>0</v>
      </c>
      <c r="G34" s="40">
        <f t="shared" si="1"/>
        <v>16</v>
      </c>
    </row>
    <row r="35" spans="1:7" ht="21">
      <c r="A35" s="14">
        <f>'30'!$B$1</f>
        <v>30</v>
      </c>
      <c r="B35" s="14">
        <f>'30'!$B$2</f>
        <v>0</v>
      </c>
      <c r="C35" s="14">
        <f>'30'!$B$3</f>
        <v>0</v>
      </c>
      <c r="D35" s="17">
        <f>'30'!$H$26</f>
        <v>0</v>
      </c>
      <c r="E35" s="17">
        <f>'30'!K41</f>
        <v>0</v>
      </c>
      <c r="F35" s="39">
        <f>'30'!$E$2</f>
        <v>0</v>
      </c>
      <c r="G35" s="40">
        <f t="shared" si="1"/>
        <v>16</v>
      </c>
    </row>
  </sheetData>
  <sortState ref="A6:G21">
    <sortCondition ref="G6:G21"/>
  </sortState>
  <mergeCells count="2">
    <mergeCell ref="A1:G1"/>
    <mergeCell ref="A2:G2"/>
  </mergeCells>
  <pageMargins left="0.7" right="0.7" top="0.75" bottom="0.75" header="0.3" footer="0.3"/>
  <pageSetup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topLeftCell="A5" zoomScale="70" zoomScaleNormal="70" workbookViewId="0">
      <selection activeCell="U16" sqref="U16"/>
    </sheetView>
  </sheetViews>
  <sheetFormatPr defaultRowHeight="15"/>
  <cols>
    <col min="1" max="1" width="8.7109375" customWidth="1"/>
    <col min="2" max="2" width="38.28515625" bestFit="1" customWidth="1"/>
    <col min="3" max="3" width="22.85546875" bestFit="1" customWidth="1"/>
    <col min="4" max="4" width="9.28515625" style="18" customWidth="1"/>
    <col min="5" max="6" width="5.28515625" style="19" customWidth="1"/>
    <col min="7" max="7" width="7.42578125" style="19" customWidth="1"/>
    <col min="8" max="9" width="5.28515625" customWidth="1"/>
    <col min="10" max="10" width="6.42578125" customWidth="1"/>
    <col min="11" max="11" width="8.5703125" customWidth="1"/>
    <col min="12" max="19" width="5.28515625" customWidth="1"/>
  </cols>
  <sheetData>
    <row r="1" spans="1:19" s="11" customFormat="1" ht="24.95" customHeight="1">
      <c r="A1" s="73" t="s">
        <v>59</v>
      </c>
      <c r="B1" s="73"/>
      <c r="C1" s="73"/>
      <c r="D1" s="73"/>
      <c r="E1" s="73"/>
      <c r="F1" s="73"/>
      <c r="G1" s="73"/>
      <c r="H1" s="20"/>
    </row>
    <row r="2" spans="1:19" s="11" customFormat="1" ht="24.95" customHeight="1">
      <c r="A2" s="74" t="s">
        <v>64</v>
      </c>
      <c r="B2" s="74"/>
      <c r="C2" s="74"/>
      <c r="D2" s="74"/>
      <c r="E2" s="74"/>
      <c r="F2" s="74"/>
      <c r="G2" s="74"/>
    </row>
    <row r="3" spans="1:19" ht="18" customHeight="1">
      <c r="D3" s="18" t="s">
        <v>75</v>
      </c>
    </row>
    <row r="4" spans="1:19" ht="18" customHeight="1">
      <c r="A4" s="22"/>
      <c r="B4" s="12"/>
      <c r="C4" s="12"/>
      <c r="D4" s="75" t="s">
        <v>65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7"/>
    </row>
    <row r="5" spans="1:19" ht="118.5" customHeight="1">
      <c r="A5" s="67" t="s">
        <v>63</v>
      </c>
      <c r="B5" s="13" t="s">
        <v>62</v>
      </c>
      <c r="C5" s="13" t="s">
        <v>8</v>
      </c>
      <c r="D5" s="66" t="s">
        <v>73</v>
      </c>
      <c r="E5" s="66" t="s">
        <v>97</v>
      </c>
      <c r="F5" s="66" t="s">
        <v>91</v>
      </c>
      <c r="G5" s="66" t="s">
        <v>94</v>
      </c>
      <c r="H5" s="66" t="s">
        <v>78</v>
      </c>
      <c r="I5" s="66" t="s">
        <v>85</v>
      </c>
      <c r="J5" s="66" t="s">
        <v>83</v>
      </c>
      <c r="K5" s="66" t="s">
        <v>100</v>
      </c>
      <c r="L5" s="66" t="s">
        <v>89</v>
      </c>
      <c r="M5" s="66" t="s">
        <v>66</v>
      </c>
      <c r="N5" s="66" t="s">
        <v>67</v>
      </c>
      <c r="O5" s="66" t="s">
        <v>68</v>
      </c>
      <c r="P5" s="66" t="s">
        <v>69</v>
      </c>
      <c r="Q5" s="66" t="s">
        <v>70</v>
      </c>
      <c r="R5" s="66" t="s">
        <v>71</v>
      </c>
      <c r="S5" s="66" t="s">
        <v>72</v>
      </c>
    </row>
    <row r="6" spans="1:19" ht="24.95" customHeight="1">
      <c r="A6" s="14">
        <f>'1'!$B$1</f>
        <v>1</v>
      </c>
      <c r="B6" s="14" t="str">
        <f>'1'!$B$2</f>
        <v>SUNY Jefferson</v>
      </c>
      <c r="C6" s="14" t="str">
        <f>'1'!$B$3</f>
        <v>Cannoneers</v>
      </c>
      <c r="D6" s="14">
        <f>(SUM(E6:S6) - MIN(E6:S6) - MAX(E6:S6))/(COUNT(E6:S6) - 2)</f>
        <v>15.4</v>
      </c>
      <c r="E6" s="71"/>
      <c r="F6" s="71">
        <v>13</v>
      </c>
      <c r="G6" s="71">
        <v>15</v>
      </c>
      <c r="H6" s="71">
        <v>16</v>
      </c>
      <c r="I6" s="71">
        <v>16</v>
      </c>
      <c r="J6" s="71">
        <v>16</v>
      </c>
      <c r="K6" s="71">
        <v>15</v>
      </c>
      <c r="L6" s="71">
        <v>15</v>
      </c>
      <c r="M6" s="71"/>
      <c r="N6" s="71"/>
      <c r="O6" s="71"/>
      <c r="P6" s="71"/>
      <c r="Q6" s="71"/>
      <c r="R6" s="71"/>
      <c r="S6" s="71"/>
    </row>
    <row r="7" spans="1:19" ht="24.95" customHeight="1">
      <c r="A7" s="14">
        <f>'2'!$B$1</f>
        <v>2</v>
      </c>
      <c r="B7" s="14" t="str">
        <f>'2'!$B$2</f>
        <v>Itasca CC</v>
      </c>
      <c r="C7" s="14" t="str">
        <f>'2'!$B$3</f>
        <v>ICC Imagineers</v>
      </c>
      <c r="D7" s="14">
        <f t="shared" ref="D7:D34" si="0">(SUM(E7:S7) - MIN(E7:S7) - MAX(E7:S7))/(COUNT(E7:S7) - 2)</f>
        <v>15.2</v>
      </c>
      <c r="E7" s="71">
        <v>19</v>
      </c>
      <c r="F7" s="71"/>
      <c r="G7" s="71">
        <v>15</v>
      </c>
      <c r="H7" s="71">
        <v>14</v>
      </c>
      <c r="I7" s="71">
        <v>15</v>
      </c>
      <c r="J7" s="71">
        <v>17</v>
      </c>
      <c r="K7" s="71">
        <v>15</v>
      </c>
      <c r="L7" s="71">
        <v>12</v>
      </c>
      <c r="M7" s="71"/>
      <c r="N7" s="71"/>
      <c r="O7" s="71"/>
      <c r="P7" s="71"/>
      <c r="Q7" s="71"/>
      <c r="R7" s="71"/>
      <c r="S7" s="71"/>
    </row>
    <row r="8" spans="1:19" ht="24.95" customHeight="1">
      <c r="A8" s="14">
        <f>'3'!$B$1</f>
        <v>3</v>
      </c>
      <c r="B8" s="14" t="str">
        <f>'3'!$B$2</f>
        <v>Central Piedmont</v>
      </c>
      <c r="C8" s="14" t="str">
        <f>'3'!$B$3</f>
        <v>Team Atlas</v>
      </c>
      <c r="D8" s="14">
        <f t="shared" si="0"/>
        <v>16</v>
      </c>
      <c r="E8" s="71">
        <v>19</v>
      </c>
      <c r="F8" s="71">
        <v>12</v>
      </c>
      <c r="G8" s="71"/>
      <c r="H8" s="71">
        <v>17</v>
      </c>
      <c r="I8" s="71">
        <v>15</v>
      </c>
      <c r="J8" s="71">
        <v>18</v>
      </c>
      <c r="K8" s="71">
        <v>15</v>
      </c>
      <c r="L8" s="71">
        <v>15</v>
      </c>
      <c r="M8" s="71"/>
      <c r="N8" s="71"/>
      <c r="O8" s="71"/>
      <c r="P8" s="71"/>
      <c r="Q8" s="71"/>
      <c r="R8" s="71"/>
      <c r="S8" s="71"/>
    </row>
    <row r="9" spans="1:19" ht="24.95" customHeight="1">
      <c r="A9" s="14">
        <f>'4'!$B$1</f>
        <v>4</v>
      </c>
      <c r="B9" s="14" t="str">
        <f>'4'!$B$2</f>
        <v>Cedarville</v>
      </c>
      <c r="C9" s="14" t="str">
        <f>'4'!$B$3</f>
        <v>CedarJack</v>
      </c>
      <c r="D9" s="14">
        <f t="shared" si="0"/>
        <v>16</v>
      </c>
      <c r="E9" s="71">
        <v>19</v>
      </c>
      <c r="F9" s="71">
        <v>12</v>
      </c>
      <c r="G9" s="71">
        <v>20</v>
      </c>
      <c r="H9" s="71">
        <v>16</v>
      </c>
      <c r="I9" s="71">
        <v>13</v>
      </c>
      <c r="J9" s="71">
        <v>16</v>
      </c>
      <c r="K9" s="71">
        <v>16</v>
      </c>
      <c r="L9" s="71"/>
      <c r="M9" s="71"/>
      <c r="N9" s="71"/>
      <c r="O9" s="71"/>
      <c r="P9" s="71"/>
      <c r="Q9" s="71"/>
      <c r="R9" s="71"/>
      <c r="S9" s="71"/>
    </row>
    <row r="10" spans="1:19" ht="24.95" customHeight="1">
      <c r="A10" s="14">
        <f>'5'!$B$1</f>
        <v>5</v>
      </c>
      <c r="B10" s="14" t="str">
        <f>'5'!$B$2</f>
        <v>SUNY Jefferson</v>
      </c>
      <c r="C10" s="14" t="str">
        <f>'5'!$B$3</f>
        <v>Wired Up</v>
      </c>
      <c r="D10" s="14">
        <f t="shared" si="0"/>
        <v>15.6</v>
      </c>
      <c r="E10" s="71"/>
      <c r="F10" s="71">
        <v>14</v>
      </c>
      <c r="G10" s="71">
        <v>20</v>
      </c>
      <c r="H10" s="71">
        <v>16</v>
      </c>
      <c r="I10" s="71">
        <v>16</v>
      </c>
      <c r="J10" s="71">
        <v>17</v>
      </c>
      <c r="K10" s="71">
        <v>15</v>
      </c>
      <c r="L10" s="71">
        <v>12</v>
      </c>
      <c r="M10" s="71"/>
      <c r="N10" s="71"/>
      <c r="O10" s="71"/>
      <c r="P10" s="71"/>
      <c r="Q10" s="71"/>
      <c r="R10" s="71"/>
      <c r="S10" s="71"/>
    </row>
    <row r="11" spans="1:19" ht="24.95" customHeight="1">
      <c r="A11" s="14">
        <f>'6'!$B$1</f>
        <v>6</v>
      </c>
      <c r="B11" s="14" t="str">
        <f>'6'!$B$2</f>
        <v>Monroe CC</v>
      </c>
      <c r="C11" s="14" t="str">
        <f>'6'!$B$3</f>
        <v>Paul Bunyan 2.0</v>
      </c>
      <c r="D11" s="14">
        <f t="shared" si="0"/>
        <v>17.399999999999999</v>
      </c>
      <c r="E11" s="71">
        <v>18</v>
      </c>
      <c r="F11" s="71">
        <v>13</v>
      </c>
      <c r="G11" s="71">
        <v>20</v>
      </c>
      <c r="H11" s="71"/>
      <c r="I11" s="71">
        <v>17</v>
      </c>
      <c r="J11" s="71">
        <v>17</v>
      </c>
      <c r="K11" s="71">
        <v>17</v>
      </c>
      <c r="L11" s="71">
        <v>18</v>
      </c>
      <c r="M11" s="71"/>
      <c r="N11" s="71"/>
      <c r="O11" s="71"/>
      <c r="P11" s="71"/>
      <c r="Q11" s="71"/>
      <c r="R11" s="71"/>
      <c r="S11" s="71"/>
    </row>
    <row r="12" spans="1:19" ht="24.95" customHeight="1">
      <c r="A12" s="14">
        <f>'7'!$B$1</f>
        <v>7</v>
      </c>
      <c r="B12" s="14" t="str">
        <f>'7'!$B$2</f>
        <v>British Columbia IT</v>
      </c>
      <c r="C12" s="14" t="str">
        <f>'7'!$B$3</f>
        <v>GRIDD</v>
      </c>
      <c r="D12" s="14">
        <f t="shared" si="0"/>
        <v>16.600000000000001</v>
      </c>
      <c r="E12" s="71">
        <v>18</v>
      </c>
      <c r="F12" s="71">
        <v>11</v>
      </c>
      <c r="G12" s="71">
        <v>20</v>
      </c>
      <c r="H12" s="71">
        <v>15</v>
      </c>
      <c r="I12" s="71"/>
      <c r="J12" s="71">
        <v>19</v>
      </c>
      <c r="K12" s="71">
        <v>15</v>
      </c>
      <c r="L12" s="71">
        <v>16</v>
      </c>
      <c r="M12" s="71"/>
      <c r="N12" s="71"/>
      <c r="O12" s="71"/>
      <c r="P12" s="71"/>
      <c r="Q12" s="71"/>
      <c r="R12" s="71"/>
      <c r="S12" s="71"/>
    </row>
    <row r="13" spans="1:19" ht="24.95" customHeight="1">
      <c r="A13" s="14">
        <f>'8'!$B$1</f>
        <v>8</v>
      </c>
      <c r="B13" s="14" t="str">
        <f>'8'!$B$2</f>
        <v>The Apprentice School/ TCC</v>
      </c>
      <c r="C13" s="14" t="str">
        <f>'8'!$B$3</f>
        <v>Smack Down</v>
      </c>
      <c r="D13" s="14">
        <f t="shared" si="0"/>
        <v>16.8</v>
      </c>
      <c r="E13" s="71">
        <v>17</v>
      </c>
      <c r="F13" s="71">
        <v>15</v>
      </c>
      <c r="G13" s="71">
        <v>18</v>
      </c>
      <c r="H13" s="71">
        <v>18</v>
      </c>
      <c r="I13" s="71">
        <v>17</v>
      </c>
      <c r="J13" s="71"/>
      <c r="K13" s="71">
        <v>16</v>
      </c>
      <c r="L13" s="71">
        <v>16</v>
      </c>
      <c r="M13" s="71"/>
      <c r="N13" s="71"/>
      <c r="O13" s="71"/>
      <c r="P13" s="71"/>
      <c r="Q13" s="71"/>
      <c r="R13" s="71"/>
      <c r="S13" s="71"/>
    </row>
    <row r="14" spans="1:19" ht="24.95" customHeight="1">
      <c r="A14" s="14">
        <f>'9'!$B$1</f>
        <v>9</v>
      </c>
      <c r="B14" s="14" t="str">
        <f>'9'!$B$2</f>
        <v>Borough of Manhattan CC</v>
      </c>
      <c r="C14" s="14" t="str">
        <f>'9'!$B$3</f>
        <v>Taco</v>
      </c>
      <c r="D14" s="14">
        <f t="shared" si="0"/>
        <v>18.399999999999999</v>
      </c>
      <c r="E14" s="71">
        <v>20</v>
      </c>
      <c r="F14" s="71">
        <v>11</v>
      </c>
      <c r="G14" s="71">
        <v>20</v>
      </c>
      <c r="H14" s="71">
        <v>18</v>
      </c>
      <c r="I14" s="71">
        <v>16</v>
      </c>
      <c r="J14" s="71">
        <v>18</v>
      </c>
      <c r="K14" s="71"/>
      <c r="L14" s="71">
        <v>20</v>
      </c>
      <c r="M14" s="71"/>
      <c r="N14" s="71"/>
      <c r="O14" s="71"/>
      <c r="P14" s="71"/>
      <c r="Q14" s="71"/>
      <c r="R14" s="71"/>
      <c r="S14" s="71"/>
    </row>
    <row r="15" spans="1:19" ht="24.95" customHeight="1">
      <c r="A15" s="14">
        <f>'10'!$B$1</f>
        <v>10</v>
      </c>
      <c r="B15" s="14" t="str">
        <f>'10'!$B$2</f>
        <v>Monroe CC</v>
      </c>
      <c r="C15" s="14" t="str">
        <f>'10'!$B$3</f>
        <v>Subject to Change</v>
      </c>
      <c r="D15" s="14">
        <f t="shared" si="0"/>
        <v>17.2</v>
      </c>
      <c r="E15" s="71">
        <v>17</v>
      </c>
      <c r="F15" s="71">
        <v>16</v>
      </c>
      <c r="G15" s="71">
        <v>20</v>
      </c>
      <c r="H15" s="71"/>
      <c r="I15" s="71">
        <v>18</v>
      </c>
      <c r="J15" s="71">
        <v>17</v>
      </c>
      <c r="K15" s="71">
        <v>16</v>
      </c>
      <c r="L15" s="71">
        <v>18</v>
      </c>
      <c r="M15" s="71"/>
      <c r="N15" s="71"/>
      <c r="O15" s="71"/>
      <c r="P15" s="71"/>
      <c r="Q15" s="71"/>
      <c r="R15" s="71"/>
      <c r="S15" s="71"/>
    </row>
    <row r="16" spans="1:19" ht="24.95" customHeight="1">
      <c r="A16" s="14">
        <f>'11'!$B$1</f>
        <v>11</v>
      </c>
      <c r="B16" s="14">
        <f>'11'!$B$2</f>
        <v>0</v>
      </c>
      <c r="C16" s="14">
        <f>'11'!$B$3</f>
        <v>0</v>
      </c>
      <c r="D16" s="14">
        <f t="shared" si="0"/>
        <v>0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1:19" ht="24.95" customHeight="1">
      <c r="A17" s="14">
        <f>'12'!$B$1</f>
        <v>12</v>
      </c>
      <c r="B17" s="14" t="str">
        <f>'12'!$B$2</f>
        <v>Itasca CC</v>
      </c>
      <c r="C17" s="14" t="str">
        <f>'12'!$B$3</f>
        <v>Team Jigawatt</v>
      </c>
      <c r="D17" s="14">
        <f t="shared" si="0"/>
        <v>18.8</v>
      </c>
      <c r="E17" s="71">
        <v>20</v>
      </c>
      <c r="F17" s="71"/>
      <c r="G17" s="71">
        <v>20</v>
      </c>
      <c r="H17" s="71">
        <v>19</v>
      </c>
      <c r="I17" s="71">
        <v>18</v>
      </c>
      <c r="J17" s="71">
        <v>18</v>
      </c>
      <c r="K17" s="71">
        <v>18</v>
      </c>
      <c r="L17" s="71">
        <v>19</v>
      </c>
      <c r="M17" s="71"/>
      <c r="N17" s="71"/>
      <c r="O17" s="71"/>
      <c r="P17" s="71"/>
      <c r="Q17" s="71"/>
      <c r="R17" s="71"/>
      <c r="S17" s="71"/>
    </row>
    <row r="18" spans="1:19" ht="24.95" customHeight="1">
      <c r="A18" s="14">
        <f>'13'!$B$1</f>
        <v>13</v>
      </c>
      <c r="B18" s="14" t="str">
        <f>'13'!$B$2</f>
        <v>Tidewater CC</v>
      </c>
      <c r="C18" s="14" t="str">
        <f>'13'!$B$3</f>
        <v>Mirror Image</v>
      </c>
      <c r="D18" s="14">
        <f t="shared" si="0"/>
        <v>16.8</v>
      </c>
      <c r="E18" s="71">
        <v>20</v>
      </c>
      <c r="F18" s="71">
        <v>13</v>
      </c>
      <c r="G18" s="71">
        <v>20</v>
      </c>
      <c r="H18" s="71">
        <v>16</v>
      </c>
      <c r="I18" s="71">
        <v>17</v>
      </c>
      <c r="J18" s="71"/>
      <c r="K18" s="71">
        <v>16</v>
      </c>
      <c r="L18" s="71">
        <v>15</v>
      </c>
      <c r="M18" s="71"/>
      <c r="N18" s="71"/>
      <c r="O18" s="71"/>
      <c r="P18" s="71"/>
      <c r="Q18" s="71"/>
      <c r="R18" s="71"/>
      <c r="S18" s="71"/>
    </row>
    <row r="19" spans="1:19" ht="24.95" customHeight="1">
      <c r="A19" s="14">
        <f>'14'!$B$1</f>
        <v>14</v>
      </c>
      <c r="B19" s="14" t="str">
        <f>'14'!$B$2</f>
        <v>British Columbia IT</v>
      </c>
      <c r="C19" s="14" t="str">
        <f>'14'!$B$3</f>
        <v>Death &amp; Taxes</v>
      </c>
      <c r="D19" s="14">
        <f t="shared" si="0"/>
        <v>16.600000000000001</v>
      </c>
      <c r="E19" s="71">
        <v>18</v>
      </c>
      <c r="F19" s="71">
        <v>13</v>
      </c>
      <c r="G19" s="71">
        <v>20</v>
      </c>
      <c r="H19" s="71">
        <v>17</v>
      </c>
      <c r="I19" s="71"/>
      <c r="J19" s="71">
        <v>16</v>
      </c>
      <c r="K19" s="71">
        <v>14</v>
      </c>
      <c r="L19" s="71">
        <v>18</v>
      </c>
      <c r="M19" s="71"/>
      <c r="N19" s="71"/>
      <c r="O19" s="71"/>
      <c r="P19" s="71"/>
      <c r="Q19" s="71"/>
      <c r="R19" s="71"/>
      <c r="S19" s="71"/>
    </row>
    <row r="20" spans="1:19" ht="24.95" customHeight="1">
      <c r="A20" s="14">
        <f>'15'!$B$1</f>
        <v>15</v>
      </c>
      <c r="B20" s="14" t="str">
        <f>'15'!$B$2</f>
        <v>Monroe CC</v>
      </c>
      <c r="C20" s="14" t="str">
        <f>'15'!$B$3</f>
        <v>SolidWork</v>
      </c>
      <c r="D20" s="14">
        <f t="shared" si="0"/>
        <v>16.600000000000001</v>
      </c>
      <c r="E20" s="71">
        <v>17</v>
      </c>
      <c r="F20" s="71">
        <v>15</v>
      </c>
      <c r="G20" s="71">
        <v>20</v>
      </c>
      <c r="H20" s="71"/>
      <c r="I20" s="71">
        <v>15</v>
      </c>
      <c r="J20" s="71">
        <v>17</v>
      </c>
      <c r="K20" s="71">
        <v>15</v>
      </c>
      <c r="L20" s="71">
        <v>19</v>
      </c>
      <c r="M20" s="71"/>
      <c r="N20" s="71"/>
      <c r="O20" s="71"/>
      <c r="P20" s="71"/>
      <c r="Q20" s="71"/>
      <c r="R20" s="71"/>
      <c r="S20" s="71"/>
    </row>
    <row r="21" spans="1:19" ht="24.95" customHeight="1">
      <c r="A21" s="14">
        <f>'16'!$B$1</f>
        <v>16</v>
      </c>
      <c r="B21" s="14" t="str">
        <f>'16'!$B$2</f>
        <v>Monroe CC</v>
      </c>
      <c r="C21" s="14" t="str">
        <f>'16'!$B$3</f>
        <v>Savion &amp; the MOSFETS</v>
      </c>
      <c r="D21" s="14">
        <f t="shared" si="0"/>
        <v>18.600000000000001</v>
      </c>
      <c r="E21" s="71">
        <v>17</v>
      </c>
      <c r="F21" s="71">
        <v>18</v>
      </c>
      <c r="G21" s="71">
        <v>20</v>
      </c>
      <c r="H21" s="71"/>
      <c r="I21" s="71">
        <v>19</v>
      </c>
      <c r="J21" s="71">
        <v>18</v>
      </c>
      <c r="K21" s="71">
        <v>18</v>
      </c>
      <c r="L21" s="71">
        <v>20</v>
      </c>
      <c r="M21" s="71"/>
      <c r="N21" s="71"/>
      <c r="O21" s="71"/>
      <c r="P21" s="71"/>
      <c r="Q21" s="71"/>
      <c r="R21" s="71"/>
      <c r="S21" s="71"/>
    </row>
    <row r="22" spans="1:19" ht="24.95" customHeight="1">
      <c r="A22" s="14">
        <f>'17'!$B$1</f>
        <v>17</v>
      </c>
      <c r="B22" s="14">
        <f>'17'!$B$2</f>
        <v>0</v>
      </c>
      <c r="C22" s="14">
        <f>'17'!$B$3</f>
        <v>0</v>
      </c>
      <c r="D22" s="14">
        <f t="shared" si="0"/>
        <v>0</v>
      </c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1:19" ht="24.95" customHeight="1">
      <c r="A23" s="14">
        <f>'18'!$B$1</f>
        <v>18</v>
      </c>
      <c r="B23" s="14">
        <f>'18'!$B$2</f>
        <v>0</v>
      </c>
      <c r="C23" s="14">
        <f>'18'!$B$3</f>
        <v>0</v>
      </c>
      <c r="D23" s="14">
        <f t="shared" si="0"/>
        <v>0</v>
      </c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1:19" ht="24.95" customHeight="1">
      <c r="A24" s="14">
        <f>'19'!$B$1</f>
        <v>19</v>
      </c>
      <c r="B24" s="14">
        <f>'19'!$B$2</f>
        <v>0</v>
      </c>
      <c r="C24" s="14">
        <f>'19'!$B$3</f>
        <v>0</v>
      </c>
      <c r="D24" s="14">
        <f t="shared" si="0"/>
        <v>0</v>
      </c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1:19" ht="24.95" customHeight="1">
      <c r="A25" s="14">
        <f>'20'!$B$1</f>
        <v>20</v>
      </c>
      <c r="B25" s="14">
        <f>'20'!$B$2</f>
        <v>0</v>
      </c>
      <c r="C25" s="14">
        <f>'20'!$B$3</f>
        <v>0</v>
      </c>
      <c r="D25" s="14">
        <f t="shared" si="0"/>
        <v>0</v>
      </c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1:19" ht="24.95" customHeight="1">
      <c r="A26" s="14">
        <f>'21'!$B$1</f>
        <v>21</v>
      </c>
      <c r="B26" s="14">
        <f>'21'!$B$2</f>
        <v>0</v>
      </c>
      <c r="C26" s="14">
        <f>'21'!$B$3</f>
        <v>0</v>
      </c>
      <c r="D26" s="14">
        <f t="shared" si="0"/>
        <v>0</v>
      </c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1:19" ht="24.95" customHeight="1">
      <c r="A27" s="14">
        <f>'22'!$B$1</f>
        <v>22</v>
      </c>
      <c r="B27" s="14">
        <f>'22'!$B$2</f>
        <v>0</v>
      </c>
      <c r="C27" s="14">
        <f>'22'!$B$3</f>
        <v>0</v>
      </c>
      <c r="D27" s="14">
        <f t="shared" si="0"/>
        <v>0</v>
      </c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1:19" ht="24.95" customHeight="1">
      <c r="A28" s="14">
        <f>'23'!$B$1</f>
        <v>23</v>
      </c>
      <c r="B28" s="14">
        <f>'23'!$B$2</f>
        <v>0</v>
      </c>
      <c r="C28" s="14">
        <f>'23'!$B$3</f>
        <v>0</v>
      </c>
      <c r="D28" s="14">
        <f t="shared" si="0"/>
        <v>0</v>
      </c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1:19" ht="24.95" customHeight="1">
      <c r="A29" s="14">
        <f>'24'!$B$1</f>
        <v>24</v>
      </c>
      <c r="B29" s="14">
        <f>'24'!$B$2</f>
        <v>0</v>
      </c>
      <c r="C29" s="14">
        <f>'24'!$B$3</f>
        <v>0</v>
      </c>
      <c r="D29" s="14">
        <f t="shared" si="0"/>
        <v>0</v>
      </c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1:19" ht="24.95" customHeight="1">
      <c r="A30" s="14">
        <f>'25'!$B$1</f>
        <v>25</v>
      </c>
      <c r="B30" s="14">
        <f>'25'!$B$2</f>
        <v>0</v>
      </c>
      <c r="C30" s="14">
        <f>'25'!$B$3</f>
        <v>0</v>
      </c>
      <c r="D30" s="14">
        <f t="shared" si="0"/>
        <v>0</v>
      </c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1:19" ht="24.95" customHeight="1">
      <c r="A31" s="14">
        <f>'26'!$B$1</f>
        <v>26</v>
      </c>
      <c r="B31" s="14">
        <f>'26'!$B$2</f>
        <v>0</v>
      </c>
      <c r="C31" s="14">
        <f>'26'!$B$3</f>
        <v>0</v>
      </c>
      <c r="D31" s="14">
        <f t="shared" si="0"/>
        <v>0</v>
      </c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1:19" ht="24.95" customHeight="1">
      <c r="A32" s="14">
        <f>'27'!$B$1</f>
        <v>27</v>
      </c>
      <c r="B32" s="14">
        <f>'27'!$B$2</f>
        <v>0</v>
      </c>
      <c r="C32" s="14">
        <f>'27'!$B$3</f>
        <v>0</v>
      </c>
      <c r="D32" s="14">
        <f t="shared" si="0"/>
        <v>0</v>
      </c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1:19" ht="24.95" customHeight="1">
      <c r="A33" s="14">
        <f>'28'!$B$1</f>
        <v>28</v>
      </c>
      <c r="B33" s="14">
        <f>'28'!$B$2</f>
        <v>0</v>
      </c>
      <c r="C33" s="14">
        <f>'28'!$B$3</f>
        <v>0</v>
      </c>
      <c r="D33" s="14">
        <f t="shared" si="0"/>
        <v>0</v>
      </c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1:19" ht="24.95" customHeight="1">
      <c r="A34" s="14">
        <f>'29'!$B$1</f>
        <v>29</v>
      </c>
      <c r="B34" s="14">
        <f>'29'!$B$2</f>
        <v>0</v>
      </c>
      <c r="C34" s="14">
        <f>'29'!$B$3</f>
        <v>0</v>
      </c>
      <c r="D34" s="14">
        <f t="shared" si="0"/>
        <v>0</v>
      </c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1:19" ht="21">
      <c r="A35" s="14">
        <f>'30'!$B$1</f>
        <v>30</v>
      </c>
      <c r="B35" s="14">
        <f>'30'!$B$2</f>
        <v>0</v>
      </c>
      <c r="C35" s="14">
        <f>'30'!$B$3</f>
        <v>0</v>
      </c>
      <c r="D35" s="14">
        <f>(SUM(E35:S35) - MIN(E35:S35) - MAX(E35:S35))/(COUNT(E35:S35) - 2)</f>
        <v>0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1:19">
      <c r="C36" s="70" t="s">
        <v>77</v>
      </c>
      <c r="D36" s="69" t="s">
        <v>76</v>
      </c>
    </row>
  </sheetData>
  <mergeCells count="3">
    <mergeCell ref="A1:G1"/>
    <mergeCell ref="A2:G2"/>
    <mergeCell ref="D4:S4"/>
  </mergeCells>
  <pageMargins left="0.7" right="0.7" top="0.75" bottom="0.75" header="0.3" footer="0.3"/>
  <pageSetup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42"/>
  <sheetViews>
    <sheetView topLeftCell="A20" workbookViewId="0">
      <selection activeCell="E40" sqref="E40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1</v>
      </c>
    </row>
    <row r="2" spans="1:13" ht="16.5" thickBot="1">
      <c r="A2" s="1" t="s">
        <v>0</v>
      </c>
      <c r="B2" s="2" t="s">
        <v>97</v>
      </c>
      <c r="D2" s="32" t="s">
        <v>4</v>
      </c>
      <c r="E2" s="31">
        <f>H26+K41</f>
        <v>103.4</v>
      </c>
      <c r="G2" s="62" t="s">
        <v>19</v>
      </c>
      <c r="J2" s="23"/>
    </row>
    <row r="3" spans="1:13">
      <c r="A3" s="1" t="s">
        <v>8</v>
      </c>
      <c r="B3" s="2" t="s">
        <v>98</v>
      </c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(SUM(I8:L8) - MIN(I8:L8) - MAX(I8:L8))/2</f>
        <v>13.5</v>
      </c>
      <c r="I8" s="9">
        <v>16</v>
      </c>
      <c r="J8" s="9">
        <v>18</v>
      </c>
      <c r="K8" s="9">
        <v>11</v>
      </c>
      <c r="L8" s="9">
        <v>10</v>
      </c>
      <c r="M8" s="52"/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(SUM(I11:L11) - MIN(I11:L11) - MAX(I11:L11))/2</f>
        <v>13</v>
      </c>
      <c r="I11" s="9">
        <v>15</v>
      </c>
      <c r="J11" s="9">
        <v>17</v>
      </c>
      <c r="K11" s="9">
        <v>11</v>
      </c>
      <c r="L11" s="9">
        <v>10</v>
      </c>
      <c r="M11" s="52"/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(SUM(I14:L14) - MIN(I14:L14) - MAX(I14:L14))/2</f>
        <v>14</v>
      </c>
      <c r="I14" s="9">
        <v>17</v>
      </c>
      <c r="J14" s="9">
        <v>17</v>
      </c>
      <c r="K14" s="9">
        <v>11</v>
      </c>
      <c r="L14" s="9">
        <v>8</v>
      </c>
      <c r="M14" s="52"/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(SUM(I17:L17) - MIN(I17:L17) - MAX(I17:L17))/2</f>
        <v>13.5</v>
      </c>
      <c r="I17" s="9">
        <v>17</v>
      </c>
      <c r="J17" s="9">
        <v>17</v>
      </c>
      <c r="K17" s="9">
        <v>10</v>
      </c>
      <c r="L17" s="9">
        <v>10</v>
      </c>
      <c r="M17" s="52"/>
    </row>
    <row r="18" spans="1:13">
      <c r="A18" s="3" t="s">
        <v>38</v>
      </c>
      <c r="B18" s="4"/>
      <c r="C18" s="4"/>
      <c r="D18" s="4"/>
      <c r="E18" s="4"/>
      <c r="F18" s="4"/>
      <c r="G18" s="4"/>
      <c r="H18" s="25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(SUM(I20:L20) - MIN(I20:L20) - MAX(I20:L20))/2</f>
        <v>14</v>
      </c>
      <c r="I20" s="9">
        <v>16</v>
      </c>
      <c r="J20" s="9">
        <v>19</v>
      </c>
      <c r="K20" s="9">
        <v>12</v>
      </c>
      <c r="L20" s="9">
        <v>12</v>
      </c>
      <c r="M20" s="52"/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Captains!D6</f>
        <v>15.4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83.4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1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 t="str">
        <f t="shared" si="0"/>
        <v>SUNY Jefferson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 t="str">
        <f t="shared" si="0"/>
        <v>Cannoneers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0</v>
      </c>
      <c r="E33" s="43">
        <v>0</v>
      </c>
      <c r="F33" s="43">
        <v>0</v>
      </c>
      <c r="G33" s="43"/>
      <c r="H33" s="59">
        <f>10*D33 + 5*E33</f>
        <v>0</v>
      </c>
      <c r="I33" s="56">
        <f>IF((D33+E33-F33)&gt;0, 5*(D33+E33-F33), 0)</f>
        <v>0</v>
      </c>
      <c r="J33" s="56">
        <f>IF(AND(D33=6, F33=0), (120 - G33)/3, 0)</f>
        <v>0</v>
      </c>
      <c r="K33" s="60">
        <f>H33+I33+J33</f>
        <v>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1</v>
      </c>
      <c r="E35" s="43">
        <v>1</v>
      </c>
      <c r="F35" s="43">
        <v>2</v>
      </c>
      <c r="G35" s="43"/>
      <c r="H35" s="59">
        <f>10*D35 + 5*E35</f>
        <v>15</v>
      </c>
      <c r="I35" s="56">
        <f>IF((D35+E35-F35)&gt;0, 5*(D35+E35-F35), 0)</f>
        <v>0</v>
      </c>
      <c r="J35" s="56">
        <f>IF(AND(D35=6, F35=0), (120 - G35)/3, 0)</f>
        <v>0</v>
      </c>
      <c r="K35" s="60">
        <f>H35+I35+J35</f>
        <v>15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0</v>
      </c>
      <c r="E37" s="43">
        <v>1</v>
      </c>
      <c r="F37" s="43">
        <v>3</v>
      </c>
      <c r="G37" s="43"/>
      <c r="H37" s="59">
        <f>10*D37 + 5*E37</f>
        <v>5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5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0</v>
      </c>
      <c r="E39" s="43">
        <v>0</v>
      </c>
      <c r="F39" s="43">
        <v>0</v>
      </c>
      <c r="G39" s="43"/>
      <c r="H39" s="59">
        <f>10*D39 + 5*E39</f>
        <v>0</v>
      </c>
      <c r="I39" s="56">
        <f>IF((D39+E39-F39)&gt;0, 5*(D39+E39-F39), 0)</f>
        <v>0</v>
      </c>
      <c r="J39" s="56">
        <f>IF(AND(D39=6, F39=0), (120 - G39)/3, 0)</f>
        <v>0</v>
      </c>
      <c r="K39" s="60">
        <f>H39+I39+J39</f>
        <v>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20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C28:K28"/>
    <mergeCell ref="A5:G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2"/>
  <sheetViews>
    <sheetView topLeftCell="A20" workbookViewId="0">
      <selection activeCell="D39" sqref="D39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2</v>
      </c>
    </row>
    <row r="2" spans="1:13" ht="16.5" thickBot="1">
      <c r="A2" s="1" t="s">
        <v>0</v>
      </c>
      <c r="B2" s="2" t="s">
        <v>91</v>
      </c>
      <c r="D2" s="32" t="s">
        <v>4</v>
      </c>
      <c r="E2" s="31">
        <f>H26+K41</f>
        <v>79.2</v>
      </c>
      <c r="G2" s="62" t="s">
        <v>19</v>
      </c>
      <c r="J2" s="43"/>
    </row>
    <row r="3" spans="1:13">
      <c r="A3" s="1" t="s">
        <v>8</v>
      </c>
      <c r="B3" s="2" t="s">
        <v>92</v>
      </c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(SUM(I8:L8) - MIN(I8:L8) - MAX(I8:L8))/2</f>
        <v>15</v>
      </c>
      <c r="I8" s="9">
        <v>15</v>
      </c>
      <c r="J8" s="9">
        <v>18</v>
      </c>
      <c r="K8" s="9">
        <v>10</v>
      </c>
      <c r="L8" s="9">
        <v>15</v>
      </c>
      <c r="M8" s="52"/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(SUM(I11:L11) - MIN(I11:L11) - MAX(I11:L11))/2</f>
        <v>12</v>
      </c>
      <c r="I11" s="9">
        <v>12</v>
      </c>
      <c r="J11" s="9">
        <v>17</v>
      </c>
      <c r="K11" s="9">
        <v>12</v>
      </c>
      <c r="L11" s="9">
        <v>10</v>
      </c>
      <c r="M11" s="52"/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(SUM(I14:L14) - MIN(I14:L14) - MAX(I14:L14))/2</f>
        <v>13.5</v>
      </c>
      <c r="I14" s="9">
        <v>15</v>
      </c>
      <c r="J14" s="9">
        <v>18</v>
      </c>
      <c r="K14" s="9">
        <v>10</v>
      </c>
      <c r="L14" s="9">
        <v>12</v>
      </c>
      <c r="M14" s="52"/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(SUM(I17:L17) - MIN(I17:L17) - MAX(I17:L17))/2</f>
        <v>11.5</v>
      </c>
      <c r="I17" s="9">
        <v>13</v>
      </c>
      <c r="J17" s="9">
        <v>18</v>
      </c>
      <c r="K17" s="9">
        <v>10</v>
      </c>
      <c r="L17" s="9">
        <v>10</v>
      </c>
      <c r="M17" s="52"/>
    </row>
    <row r="18" spans="1:13">
      <c r="A18" s="3" t="s">
        <v>38</v>
      </c>
      <c r="B18" s="4"/>
      <c r="C18" s="4"/>
      <c r="D18" s="4"/>
      <c r="E18" s="4"/>
      <c r="F18" s="4"/>
      <c r="G18" s="4"/>
      <c r="H18" s="25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(SUM(I20:L20) - MIN(I20:L20) - MAX(I20:L20))/2</f>
        <v>12</v>
      </c>
      <c r="I20" s="9">
        <v>12</v>
      </c>
      <c r="J20" s="9">
        <v>17</v>
      </c>
      <c r="K20" s="9">
        <v>12</v>
      </c>
      <c r="L20" s="9">
        <v>12</v>
      </c>
      <c r="M20" s="52"/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Captains!D7</f>
        <v>15.2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79.2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2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 t="str">
        <f t="shared" si="0"/>
        <v>Itasca CC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 t="str">
        <f t="shared" si="0"/>
        <v>ICC Imagineers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0</v>
      </c>
      <c r="E33" s="43">
        <v>0</v>
      </c>
      <c r="F33" s="43">
        <v>0</v>
      </c>
      <c r="G33" s="43"/>
      <c r="H33" s="59">
        <f>10*D33 + 5*E33</f>
        <v>0</v>
      </c>
      <c r="I33" s="56">
        <f>IF((D33+E33-F33)&gt;0, 5*(D33+E33-F33), 0)</f>
        <v>0</v>
      </c>
      <c r="J33" s="56">
        <f>IF(AND(D33=6, F33=0), (120 - G33)/3, 0)</f>
        <v>0</v>
      </c>
      <c r="K33" s="60">
        <f>H33+I33+J33</f>
        <v>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0</v>
      </c>
      <c r="E35" s="43">
        <v>0</v>
      </c>
      <c r="F35" s="43">
        <v>0</v>
      </c>
      <c r="G35" s="43"/>
      <c r="H35" s="59">
        <f>10*D35 + 5*E35</f>
        <v>0</v>
      </c>
      <c r="I35" s="56">
        <f>IF((D35+E35-F35)&gt;0, 5*(D35+E35-F35), 0)</f>
        <v>0</v>
      </c>
      <c r="J35" s="56">
        <f>IF(AND(D35=6, F35=0), (120 - G35)/3, 0)</f>
        <v>0</v>
      </c>
      <c r="K35" s="60">
        <f>H35+I35+J35</f>
        <v>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0</v>
      </c>
      <c r="E37" s="43">
        <v>0</v>
      </c>
      <c r="F37" s="43">
        <v>0</v>
      </c>
      <c r="G37" s="43"/>
      <c r="H37" s="59">
        <f>10*D37 + 5*E37</f>
        <v>0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0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0</v>
      </c>
      <c r="E39" s="43">
        <v>0</v>
      </c>
      <c r="F39" s="43">
        <v>0</v>
      </c>
      <c r="G39" s="43"/>
      <c r="H39" s="59">
        <f>10*D39 + 5*E39</f>
        <v>0</v>
      </c>
      <c r="I39" s="56">
        <f>IF((D39+E39-F39)&gt;0, 5*(D39+E39-F39), 0)</f>
        <v>0</v>
      </c>
      <c r="J39" s="56">
        <f>IF(AND(D39=6, F39=0), (120 - G39)/3, 0)</f>
        <v>0</v>
      </c>
      <c r="K39" s="60">
        <f>H39+I39+J39</f>
        <v>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42"/>
  <sheetViews>
    <sheetView topLeftCell="B20" workbookViewId="0">
      <selection activeCell="E40" sqref="E40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3</v>
      </c>
    </row>
    <row r="2" spans="1:13" ht="16.5" thickBot="1">
      <c r="A2" s="1" t="s">
        <v>0</v>
      </c>
      <c r="B2" s="2" t="s">
        <v>94</v>
      </c>
      <c r="D2" s="32" t="s">
        <v>4</v>
      </c>
      <c r="E2" s="31">
        <f>H26+K41</f>
        <v>427.53333333333336</v>
      </c>
      <c r="G2" s="62" t="s">
        <v>19</v>
      </c>
      <c r="J2" s="43"/>
    </row>
    <row r="3" spans="1:13">
      <c r="A3" s="1" t="s">
        <v>8</v>
      </c>
      <c r="B3" s="2" t="s">
        <v>95</v>
      </c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(SUM(I8:L8) - MIN(I8:L8) - MAX(I8:L8))/2</f>
        <v>15.5</v>
      </c>
      <c r="I8" s="9">
        <v>15</v>
      </c>
      <c r="J8" s="9">
        <v>18</v>
      </c>
      <c r="K8" s="9">
        <v>12</v>
      </c>
      <c r="L8" s="9">
        <v>16</v>
      </c>
      <c r="M8" s="52"/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(SUM(I11:L11) - MIN(I11:L11) - MAX(I11:L11))/2</f>
        <v>16</v>
      </c>
      <c r="I11" s="9">
        <v>16</v>
      </c>
      <c r="J11" s="9">
        <v>17</v>
      </c>
      <c r="K11" s="9">
        <v>15</v>
      </c>
      <c r="L11" s="9">
        <v>16</v>
      </c>
      <c r="M11" s="52"/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(SUM(I14:L14) - MIN(I14:L14) - MAX(I14:L14))/2</f>
        <v>15</v>
      </c>
      <c r="I14" s="9">
        <v>14</v>
      </c>
      <c r="J14" s="9">
        <v>18</v>
      </c>
      <c r="K14" s="9">
        <v>10</v>
      </c>
      <c r="L14" s="9">
        <v>16</v>
      </c>
      <c r="M14" s="52"/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(SUM(I17:L17) - MIN(I17:L17) - MAX(I17:L17))/2</f>
        <v>16</v>
      </c>
      <c r="I17" s="9">
        <v>16</v>
      </c>
      <c r="J17" s="9">
        <v>18</v>
      </c>
      <c r="K17" s="9">
        <v>12</v>
      </c>
      <c r="L17" s="9">
        <v>16</v>
      </c>
      <c r="M17" s="52"/>
    </row>
    <row r="18" spans="1:13">
      <c r="A18" s="3" t="s">
        <v>38</v>
      </c>
      <c r="B18" s="4"/>
      <c r="C18" s="4"/>
      <c r="D18" s="4"/>
      <c r="E18" s="4"/>
      <c r="F18" s="4"/>
      <c r="G18" s="4"/>
      <c r="H18" s="25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(SUM(I20:L20) - MIN(I20:L20) - MAX(I20:L20))/2</f>
        <v>16</v>
      </c>
      <c r="I20" s="9">
        <v>16</v>
      </c>
      <c r="J20" s="9">
        <v>17</v>
      </c>
      <c r="K20" s="9">
        <v>16</v>
      </c>
      <c r="L20" s="9">
        <v>12</v>
      </c>
      <c r="M20" s="52"/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Captains!D8</f>
        <v>16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94.5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3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 t="str">
        <f t="shared" si="0"/>
        <v>Central Piedmont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 t="str">
        <f t="shared" si="0"/>
        <v>Team Atlas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24" t="s">
        <v>105</v>
      </c>
      <c r="M32" s="43"/>
    </row>
    <row r="33" spans="1:13">
      <c r="A33" s="3" t="s">
        <v>39</v>
      </c>
      <c r="B33" s="4"/>
      <c r="C33" s="24">
        <v>1</v>
      </c>
      <c r="D33" s="43">
        <v>6</v>
      </c>
      <c r="E33" s="43">
        <v>0</v>
      </c>
      <c r="F33" s="43">
        <v>0</v>
      </c>
      <c r="G33" s="43">
        <v>108.25</v>
      </c>
      <c r="H33" s="59">
        <f>10*D33 + 5*E33</f>
        <v>60</v>
      </c>
      <c r="I33" s="56">
        <f>IF((D33+E33-F33)&gt;0, 5*(D33+E33-F33), 0)</f>
        <v>30</v>
      </c>
      <c r="J33" s="56">
        <f>IF(AND(D33=6, F33=0), (120 - G33)/3, 0)</f>
        <v>3.9166666666666665</v>
      </c>
      <c r="K33" s="60">
        <f>(H33+I33+J33)*0.9</f>
        <v>84.525000000000006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24" t="s">
        <v>106</v>
      </c>
      <c r="M34" s="43"/>
    </row>
    <row r="35" spans="1:13">
      <c r="A35" s="3"/>
      <c r="B35" s="4"/>
      <c r="C35" s="24">
        <v>2</v>
      </c>
      <c r="D35" s="43">
        <v>6</v>
      </c>
      <c r="E35" s="43">
        <v>0</v>
      </c>
      <c r="F35" s="43">
        <v>0</v>
      </c>
      <c r="G35" s="43">
        <v>110.5</v>
      </c>
      <c r="H35" s="59">
        <f>10*D35 + 5*E35</f>
        <v>60</v>
      </c>
      <c r="I35" s="56">
        <f>IF((D35+E35-F35)&gt;0, 5*(D35+E35-F35), 0)</f>
        <v>30</v>
      </c>
      <c r="J35" s="56">
        <f>IF(AND(D35=6, F35=0), (120 - G35)/3, 0)</f>
        <v>3.1666666666666665</v>
      </c>
      <c r="K35" s="60">
        <f>(H35+I35+J35)*0.95</f>
        <v>88.50833333333334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5</v>
      </c>
      <c r="E37" s="43">
        <v>1</v>
      </c>
      <c r="F37" s="43">
        <v>0</v>
      </c>
      <c r="G37" s="43"/>
      <c r="H37" s="59">
        <f>10*D37 + 5*E37</f>
        <v>55</v>
      </c>
      <c r="I37" s="56">
        <f>IF((D37+E37-F37)&gt;0, 5*(D37+E37-F37), 0)</f>
        <v>30</v>
      </c>
      <c r="J37" s="56">
        <f>IF(AND(D37=6, F37=0), (120 - G37)/3, 0)</f>
        <v>0</v>
      </c>
      <c r="K37" s="60">
        <f>H37+I37+J37</f>
        <v>85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3</v>
      </c>
      <c r="E39" s="43">
        <v>3</v>
      </c>
      <c r="F39" s="43"/>
      <c r="G39" s="43"/>
      <c r="H39" s="59">
        <f>10*D39 + 5*E39</f>
        <v>45</v>
      </c>
      <c r="I39" s="56">
        <f>IF((D39+E39-F39)&gt;0, 5*(D39+E39-F39), 0)</f>
        <v>30</v>
      </c>
      <c r="J39" s="56">
        <f>IF(AND(D39=6, F39=0), (120 - G39)/3, 0)</f>
        <v>0</v>
      </c>
      <c r="K39" s="60">
        <f>H39+I39+J39</f>
        <v>75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24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333.03333333333336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42"/>
  <sheetViews>
    <sheetView topLeftCell="A20" workbookViewId="0">
      <selection activeCell="D41" sqref="D41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4</v>
      </c>
    </row>
    <row r="2" spans="1:13" ht="16.5" thickBot="1">
      <c r="A2" s="1" t="s">
        <v>0</v>
      </c>
      <c r="B2" s="2" t="s">
        <v>89</v>
      </c>
      <c r="D2" s="32" t="s">
        <v>4</v>
      </c>
      <c r="E2" s="31">
        <f>H26+K41</f>
        <v>594.57000000000005</v>
      </c>
      <c r="G2" s="62" t="s">
        <v>19</v>
      </c>
      <c r="J2" s="43"/>
    </row>
    <row r="3" spans="1:13">
      <c r="A3" s="1" t="s">
        <v>8</v>
      </c>
      <c r="B3" s="2" t="s">
        <v>90</v>
      </c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(SUM(I8:L8) - MIN(I8:L8) - MAX(I8:L8))/2</f>
        <v>18.5</v>
      </c>
      <c r="I8" s="9">
        <v>19</v>
      </c>
      <c r="J8" s="9">
        <v>18</v>
      </c>
      <c r="K8" s="9">
        <v>12</v>
      </c>
      <c r="L8" s="9">
        <v>20</v>
      </c>
      <c r="M8" s="52"/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(SUM(I11:L11) - MIN(I11:L11) - MAX(I11:L11))/2</f>
        <v>18.5</v>
      </c>
      <c r="I11" s="9">
        <v>19</v>
      </c>
      <c r="J11" s="9">
        <v>18</v>
      </c>
      <c r="K11" s="9">
        <v>16</v>
      </c>
      <c r="L11" s="9">
        <v>20</v>
      </c>
      <c r="M11" s="52"/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(SUM(I14:L14) - MIN(I14:L14) - MAX(I14:L14))/2</f>
        <v>18</v>
      </c>
      <c r="I14" s="9">
        <v>18</v>
      </c>
      <c r="J14" s="9">
        <v>18</v>
      </c>
      <c r="K14" s="9">
        <v>15</v>
      </c>
      <c r="L14" s="9">
        <v>20</v>
      </c>
      <c r="M14" s="52"/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(SUM(I17:L17) - MIN(I17:L17) - MAX(I17:L17))/2</f>
        <v>19</v>
      </c>
      <c r="I17" s="9">
        <v>19</v>
      </c>
      <c r="J17" s="9">
        <v>19</v>
      </c>
      <c r="K17" s="9">
        <v>15</v>
      </c>
      <c r="L17" s="9">
        <v>20</v>
      </c>
      <c r="M17" s="52"/>
    </row>
    <row r="18" spans="1:13">
      <c r="A18" s="3" t="s">
        <v>38</v>
      </c>
      <c r="B18" s="4"/>
      <c r="C18" s="4"/>
      <c r="D18" s="4"/>
      <c r="E18" s="4"/>
      <c r="F18" s="4"/>
      <c r="G18" s="4"/>
      <c r="H18" s="25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(SUM(I20:L20) - MIN(I20:L20) - MAX(I20:L20))/2</f>
        <v>18.5</v>
      </c>
      <c r="I20" s="9">
        <v>19</v>
      </c>
      <c r="J20" s="9">
        <v>18</v>
      </c>
      <c r="K20" s="9">
        <v>18</v>
      </c>
      <c r="L20" s="9">
        <v>20</v>
      </c>
      <c r="M20" s="52"/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Captains!D9</f>
        <v>16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108.5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4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 t="str">
        <f t="shared" si="0"/>
        <v>Cedarville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 t="str">
        <f t="shared" si="0"/>
        <v>CedarJack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6</v>
      </c>
      <c r="E33" s="43">
        <v>0</v>
      </c>
      <c r="F33" s="43">
        <v>0</v>
      </c>
      <c r="G33" s="43">
        <v>25.19</v>
      </c>
      <c r="H33" s="59">
        <f>10*D33 + 5*E33</f>
        <v>60</v>
      </c>
      <c r="I33" s="56">
        <f>IF((D33+E33-F33)&gt;0, 5*(D33+E33-F33), 0)</f>
        <v>30</v>
      </c>
      <c r="J33" s="56">
        <f>IF(AND(D33=6, F33=0), (120 - G33)/3, 0)</f>
        <v>31.603333333333335</v>
      </c>
      <c r="K33" s="60">
        <f>H33+I33+J33</f>
        <v>121.60333333333334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6</v>
      </c>
      <c r="E35" s="43">
        <v>0</v>
      </c>
      <c r="F35" s="43">
        <v>0</v>
      </c>
      <c r="G35" s="43">
        <v>25.38</v>
      </c>
      <c r="H35" s="59">
        <f>10*D35 + 5*E35</f>
        <v>60</v>
      </c>
      <c r="I35" s="56">
        <f>IF((D35+E35-F35)&gt;0, 5*(D35+E35-F35), 0)</f>
        <v>30</v>
      </c>
      <c r="J35" s="56">
        <f>IF(AND(D35=6, F35=0), (120 - G35)/3, 0)</f>
        <v>31.540000000000003</v>
      </c>
      <c r="K35" s="60">
        <f>H35+I35+J35</f>
        <v>121.54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6</v>
      </c>
      <c r="E37" s="43">
        <v>0</v>
      </c>
      <c r="F37" s="43">
        <v>0</v>
      </c>
      <c r="G37" s="43">
        <v>25.68</v>
      </c>
      <c r="H37" s="59">
        <f>10*D37 + 5*E37</f>
        <v>60</v>
      </c>
      <c r="I37" s="56">
        <f>IF((D37+E37-F37)&gt;0, 5*(D37+E37-F37), 0)</f>
        <v>30</v>
      </c>
      <c r="J37" s="56">
        <f>IF(AND(D37=6, F37=0), (120 - G37)/3, 0)</f>
        <v>31.439999999999998</v>
      </c>
      <c r="K37" s="60">
        <f>H37+I37+J37</f>
        <v>121.44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6</v>
      </c>
      <c r="E39" s="43">
        <v>0</v>
      </c>
      <c r="F39" s="43">
        <v>0</v>
      </c>
      <c r="G39" s="43">
        <v>25.54</v>
      </c>
      <c r="H39" s="59">
        <f>10*D39 + 5*E39</f>
        <v>60</v>
      </c>
      <c r="I39" s="56">
        <f>IF((D39+E39-F39)&gt;0, 5*(D39+E39-F39), 0)</f>
        <v>30</v>
      </c>
      <c r="J39" s="56">
        <f>IF(AND(D39=6, F39=0), (120 - G39)/3, 0)</f>
        <v>31.486666666666668</v>
      </c>
      <c r="K39" s="60">
        <f>H39+I39+J39</f>
        <v>121.48666666666666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486.07000000000005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2"/>
  <sheetViews>
    <sheetView topLeftCell="A19" workbookViewId="0">
      <selection activeCell="G37" sqref="G37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5</v>
      </c>
    </row>
    <row r="2" spans="1:13" ht="16.5" thickBot="1">
      <c r="A2" s="1" t="s">
        <v>0</v>
      </c>
      <c r="B2" s="2" t="s">
        <v>97</v>
      </c>
      <c r="D2" s="32" t="s">
        <v>4</v>
      </c>
      <c r="E2" s="31">
        <f>H26+K41</f>
        <v>168.6</v>
      </c>
      <c r="G2" s="62" t="s">
        <v>19</v>
      </c>
      <c r="J2" s="43"/>
    </row>
    <row r="3" spans="1:13">
      <c r="A3" s="1" t="s">
        <v>8</v>
      </c>
      <c r="B3" s="2" t="s">
        <v>96</v>
      </c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(SUM(I8:L8) - MIN(I8:L8) - MAX(I8:L8))/2</f>
        <v>13</v>
      </c>
      <c r="I8" s="9">
        <v>12</v>
      </c>
      <c r="J8" s="9">
        <v>17</v>
      </c>
      <c r="K8" s="9">
        <v>14</v>
      </c>
      <c r="L8" s="9">
        <v>8</v>
      </c>
      <c r="M8" s="52"/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(SUM(I11:L11) - MIN(I11:L11) - MAX(I11:L11))/2</f>
        <v>11.5</v>
      </c>
      <c r="I11" s="9">
        <v>10</v>
      </c>
      <c r="J11" s="9">
        <v>17</v>
      </c>
      <c r="K11" s="9">
        <v>13</v>
      </c>
      <c r="L11" s="9">
        <v>8</v>
      </c>
      <c r="M11" s="52"/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(SUM(I14:L14) - MIN(I14:L14) - MAX(I14:L14))/2</f>
        <v>12.5</v>
      </c>
      <c r="I14" s="9">
        <v>13</v>
      </c>
      <c r="J14" s="9">
        <v>17</v>
      </c>
      <c r="K14" s="9">
        <v>12</v>
      </c>
      <c r="L14" s="9">
        <v>10</v>
      </c>
      <c r="M14" s="52"/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(SUM(I17:L17) - MIN(I17:L17) - MAX(I17:L17))/2</f>
        <v>13</v>
      </c>
      <c r="I17" s="9">
        <v>14</v>
      </c>
      <c r="J17" s="9">
        <v>17</v>
      </c>
      <c r="K17" s="9">
        <v>12</v>
      </c>
      <c r="L17" s="9">
        <v>10</v>
      </c>
      <c r="M17" s="52"/>
    </row>
    <row r="18" spans="1:13">
      <c r="A18" s="3" t="s">
        <v>38</v>
      </c>
      <c r="B18" s="4"/>
      <c r="C18" s="4"/>
      <c r="D18" s="4"/>
      <c r="E18" s="4"/>
      <c r="F18" s="4"/>
      <c r="G18" s="4"/>
      <c r="H18" s="25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(SUM(I20:L20) - MIN(I20:L20) - MAX(I20:L20))/2</f>
        <v>13</v>
      </c>
      <c r="I20" s="9">
        <v>12</v>
      </c>
      <c r="J20" s="9">
        <v>17</v>
      </c>
      <c r="K20" s="9">
        <v>14</v>
      </c>
      <c r="L20" s="9">
        <v>8</v>
      </c>
      <c r="M20" s="52"/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Captains!D10</f>
        <v>15.6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78.599999999999994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5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 t="str">
        <f t="shared" si="0"/>
        <v>SUNY Jefferson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 t="str">
        <f t="shared" si="0"/>
        <v>Wired Up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1</v>
      </c>
      <c r="E33" s="43">
        <v>0</v>
      </c>
      <c r="F33" s="43">
        <v>3</v>
      </c>
      <c r="G33" s="43"/>
      <c r="H33" s="59">
        <f>10*D33 + 5*E33</f>
        <v>10</v>
      </c>
      <c r="I33" s="56">
        <f>IF((D33+E33-F33)&gt;0, 5*(D33+E33-F33), 0)</f>
        <v>0</v>
      </c>
      <c r="J33" s="56">
        <f>IF(AND(D33=6, F33=0), (120 - G33)/3, 0)</f>
        <v>0</v>
      </c>
      <c r="K33" s="60">
        <f>H33+I33+J33</f>
        <v>10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1</v>
      </c>
      <c r="E35" s="43">
        <v>3</v>
      </c>
      <c r="F35" s="43">
        <v>3</v>
      </c>
      <c r="G35" s="43"/>
      <c r="H35" s="59">
        <f>10*D35 + 5*E35</f>
        <v>25</v>
      </c>
      <c r="I35" s="56">
        <f>IF((D35+E35-F35)&gt;0, 5*(D35+E35-F35), 0)</f>
        <v>5</v>
      </c>
      <c r="J35" s="56">
        <f>IF(AND(D35=6, F35=0), (120 - G35)/3, 0)</f>
        <v>0</v>
      </c>
      <c r="K35" s="60">
        <f>H35+I35+J35</f>
        <v>30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0</v>
      </c>
      <c r="E37" s="43">
        <v>0</v>
      </c>
      <c r="F37" s="43">
        <v>0</v>
      </c>
      <c r="G37" s="43"/>
      <c r="H37" s="59">
        <f>10*D37 + 5*E37</f>
        <v>0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0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3</v>
      </c>
      <c r="E39" s="43">
        <v>2</v>
      </c>
      <c r="F39" s="43">
        <v>3</v>
      </c>
      <c r="G39" s="43"/>
      <c r="H39" s="59">
        <f>10*D39 + 5*E39</f>
        <v>40</v>
      </c>
      <c r="I39" s="56">
        <f>IF((D39+E39-F39)&gt;0, 5*(D39+E39-F39), 0)</f>
        <v>10</v>
      </c>
      <c r="J39" s="56">
        <f>IF(AND(D39=6, F39=0), (120 - G39)/3, 0)</f>
        <v>0</v>
      </c>
      <c r="K39" s="60">
        <f>H39+I39+J39</f>
        <v>50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90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2"/>
  <sheetViews>
    <sheetView topLeftCell="A18" workbookViewId="0">
      <selection activeCell="G40" sqref="G40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6</v>
      </c>
    </row>
    <row r="2" spans="1:13" ht="16.5" thickBot="1">
      <c r="A2" s="1" t="s">
        <v>0</v>
      </c>
      <c r="B2" s="2" t="s">
        <v>78</v>
      </c>
      <c r="D2" s="32" t="s">
        <v>4</v>
      </c>
      <c r="E2" s="31">
        <f>H26+K41</f>
        <v>600.71999999999991</v>
      </c>
      <c r="G2" s="62" t="s">
        <v>19</v>
      </c>
      <c r="J2" s="43"/>
    </row>
    <row r="3" spans="1:13">
      <c r="A3" s="1" t="s">
        <v>8</v>
      </c>
      <c r="B3" s="2" t="s">
        <v>79</v>
      </c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(SUM(I8:L8) - MIN(I8:L8) - MAX(I8:L8))/2</f>
        <v>19</v>
      </c>
      <c r="I8" s="9">
        <v>19</v>
      </c>
      <c r="J8" s="9">
        <v>18</v>
      </c>
      <c r="K8" s="9">
        <v>19</v>
      </c>
      <c r="L8" s="9">
        <v>20</v>
      </c>
      <c r="M8" s="52"/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(SUM(I11:L11) - MIN(I11:L11) - MAX(I11:L11))/2</f>
        <v>18</v>
      </c>
      <c r="I11" s="9">
        <v>18</v>
      </c>
      <c r="J11" s="9">
        <v>18</v>
      </c>
      <c r="K11" s="9">
        <v>17</v>
      </c>
      <c r="L11" s="9">
        <v>20</v>
      </c>
      <c r="M11" s="52"/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(SUM(I14:L14) - MIN(I14:L14) - MAX(I14:L14))/2</f>
        <v>19</v>
      </c>
      <c r="I14" s="9">
        <v>18</v>
      </c>
      <c r="J14" s="9">
        <v>19</v>
      </c>
      <c r="K14" s="9">
        <v>19</v>
      </c>
      <c r="L14" s="9">
        <v>20</v>
      </c>
      <c r="M14" s="52"/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(SUM(I17:L17) - MIN(I17:L17) - MAX(I17:L17))/2</f>
        <v>18</v>
      </c>
      <c r="I17" s="9">
        <v>17</v>
      </c>
      <c r="J17" s="9">
        <v>18</v>
      </c>
      <c r="K17" s="9">
        <v>18</v>
      </c>
      <c r="L17" s="9">
        <v>20</v>
      </c>
      <c r="M17" s="52"/>
    </row>
    <row r="18" spans="1:13">
      <c r="A18" s="3" t="s">
        <v>38</v>
      </c>
      <c r="B18" s="4"/>
      <c r="C18" s="4"/>
      <c r="D18" s="4"/>
      <c r="E18" s="4"/>
      <c r="F18" s="4"/>
      <c r="G18" s="4"/>
      <c r="H18" s="25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(SUM(I20:L20) - MIN(I20:L20) - MAX(I20:L20))/2</f>
        <v>18.5</v>
      </c>
      <c r="I20" s="9">
        <v>18</v>
      </c>
      <c r="J20" s="9">
        <v>19</v>
      </c>
      <c r="K20" s="9">
        <v>18</v>
      </c>
      <c r="L20" s="9">
        <v>20</v>
      </c>
      <c r="M20" s="52"/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Captains!D11</f>
        <v>17.399999999999999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109.9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6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 t="str">
        <f t="shared" si="0"/>
        <v>Monroe CC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 t="str">
        <f t="shared" si="0"/>
        <v>Paul Bunyan 2.0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6</v>
      </c>
      <c r="E33" s="43">
        <v>0</v>
      </c>
      <c r="F33" s="43">
        <v>0</v>
      </c>
      <c r="G33" s="43">
        <v>21.9</v>
      </c>
      <c r="H33" s="59">
        <f>10*D33 + 5*E33</f>
        <v>60</v>
      </c>
      <c r="I33" s="56">
        <f>IF((D33+E33-F33)&gt;0, 5*(D33+E33-F33), 0)</f>
        <v>30</v>
      </c>
      <c r="J33" s="56">
        <f>IF(AND(D33=6, F33=0), (120 - G33)/3, 0)</f>
        <v>32.699999999999996</v>
      </c>
      <c r="K33" s="60">
        <f>H33+I33+J33</f>
        <v>122.69999999999999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6</v>
      </c>
      <c r="E35" s="43">
        <v>0</v>
      </c>
      <c r="F35" s="43">
        <v>0</v>
      </c>
      <c r="G35" s="43">
        <v>21.46</v>
      </c>
      <c r="H35" s="59">
        <f>10*D35 + 5*E35</f>
        <v>60</v>
      </c>
      <c r="I35" s="56">
        <f>IF((D35+E35-F35)&gt;0, 5*(D35+E35-F35), 0)</f>
        <v>30</v>
      </c>
      <c r="J35" s="56">
        <f>IF(AND(D35=6, F35=0), (120 - G35)/3, 0)</f>
        <v>32.846666666666664</v>
      </c>
      <c r="K35" s="60">
        <f>H35+I35+J35</f>
        <v>122.84666666666666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6</v>
      </c>
      <c r="E37" s="43">
        <v>0</v>
      </c>
      <c r="F37" s="43">
        <v>0</v>
      </c>
      <c r="G37" s="43">
        <v>22.18</v>
      </c>
      <c r="H37" s="59">
        <f>10*D37 + 5*E37</f>
        <v>60</v>
      </c>
      <c r="I37" s="56">
        <f>IF((D37+E37-F37)&gt;0, 5*(D37+E37-F37), 0)</f>
        <v>30</v>
      </c>
      <c r="J37" s="56">
        <f>IF(AND(D37=6, F37=0), (120 - G37)/3, 0)</f>
        <v>32.606666666666662</v>
      </c>
      <c r="K37" s="60">
        <f>H37+I37+J37</f>
        <v>122.60666666666665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6</v>
      </c>
      <c r="E39" s="43">
        <v>0</v>
      </c>
      <c r="F39" s="43">
        <v>0</v>
      </c>
      <c r="G39" s="43">
        <v>22</v>
      </c>
      <c r="H39" s="59">
        <f>10*D39 + 5*E39</f>
        <v>60</v>
      </c>
      <c r="I39" s="56">
        <f>IF((D39+E39-F39)&gt;0, 5*(D39+E39-F39), 0)</f>
        <v>30</v>
      </c>
      <c r="J39" s="56">
        <f>IF(AND(D39=6, F39=0), (120 - G39)/3, 0)</f>
        <v>32.666666666666664</v>
      </c>
      <c r="K39" s="60">
        <f>H39+I39+J39</f>
        <v>122.66666666666666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490.81999999999994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42"/>
  <sheetViews>
    <sheetView topLeftCell="A16" workbookViewId="0">
      <selection activeCell="D36" sqref="D36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7</v>
      </c>
    </row>
    <row r="2" spans="1:13" ht="16.5" thickBot="1">
      <c r="A2" s="1" t="s">
        <v>0</v>
      </c>
      <c r="B2" s="2" t="s">
        <v>102</v>
      </c>
      <c r="D2" s="32" t="s">
        <v>4</v>
      </c>
      <c r="E2" s="31">
        <f>H26+K41</f>
        <v>86.1</v>
      </c>
      <c r="G2" s="62" t="s">
        <v>19</v>
      </c>
      <c r="J2" s="43"/>
    </row>
    <row r="3" spans="1:13">
      <c r="A3" s="1" t="s">
        <v>8</v>
      </c>
      <c r="B3" s="2" t="s">
        <v>93</v>
      </c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(SUM(I8:L8) - MIN(I8:L8) - MAX(I8:L8))/2</f>
        <v>13.5</v>
      </c>
      <c r="I8" s="9">
        <v>12</v>
      </c>
      <c r="J8" s="9">
        <v>18</v>
      </c>
      <c r="K8" s="9">
        <v>15</v>
      </c>
      <c r="L8" s="9">
        <v>10</v>
      </c>
      <c r="M8" s="52"/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(SUM(I11:L11) - MIN(I11:L11) - MAX(I11:L11))/2</f>
        <v>14.5</v>
      </c>
      <c r="I11" s="9">
        <v>11</v>
      </c>
      <c r="J11" s="9">
        <v>18</v>
      </c>
      <c r="K11" s="9">
        <v>18</v>
      </c>
      <c r="L11" s="9">
        <v>10</v>
      </c>
      <c r="M11" s="52"/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(SUM(I14:L14) - MIN(I14:L14) - MAX(I14:L14))/2</f>
        <v>14.5</v>
      </c>
      <c r="I14" s="9">
        <v>15</v>
      </c>
      <c r="J14" s="9">
        <v>18</v>
      </c>
      <c r="K14" s="9">
        <v>14</v>
      </c>
      <c r="L14" s="9">
        <v>12</v>
      </c>
      <c r="M14" s="52"/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(SUM(I17:L17) - MIN(I17:L17) - MAX(I17:L17))/2</f>
        <v>15.5</v>
      </c>
      <c r="I17" s="9">
        <v>14</v>
      </c>
      <c r="J17" s="9">
        <v>17</v>
      </c>
      <c r="K17" s="9">
        <v>17</v>
      </c>
      <c r="L17" s="9">
        <v>10</v>
      </c>
      <c r="M17" s="52"/>
    </row>
    <row r="18" spans="1:13">
      <c r="A18" s="3" t="s">
        <v>38</v>
      </c>
      <c r="B18" s="4"/>
      <c r="C18" s="4"/>
      <c r="D18" s="4"/>
      <c r="E18" s="4"/>
      <c r="F18" s="4"/>
      <c r="G18" s="4"/>
      <c r="H18" s="25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(SUM(I20:L20) - MIN(I20:L20) - MAX(I20:L20))/2</f>
        <v>11.5</v>
      </c>
      <c r="I20" s="9">
        <v>13</v>
      </c>
      <c r="J20" s="9">
        <v>17</v>
      </c>
      <c r="K20" s="9">
        <v>10</v>
      </c>
      <c r="L20" s="9">
        <v>10</v>
      </c>
      <c r="M20" s="52"/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Captains!D12</f>
        <v>16.600000000000001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86.1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7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 t="str">
        <f t="shared" si="0"/>
        <v>British Columbia IT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 t="str">
        <f t="shared" si="0"/>
        <v>GRIDD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0</v>
      </c>
      <c r="E33" s="43">
        <v>0</v>
      </c>
      <c r="F33" s="43">
        <v>0</v>
      </c>
      <c r="G33" s="43"/>
      <c r="H33" s="59">
        <f>10*D33 + 5*E33</f>
        <v>0</v>
      </c>
      <c r="I33" s="56">
        <f>IF((D33+E33-F33)&gt;0, 5*(D33+E33-F33), 0)</f>
        <v>0</v>
      </c>
      <c r="J33" s="56">
        <f>IF(AND(D33=6, F33=0), (120 - G33)/3, 0)</f>
        <v>0</v>
      </c>
      <c r="K33" s="60">
        <f>H33+I33+J33</f>
        <v>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0</v>
      </c>
      <c r="E35" s="43">
        <v>0</v>
      </c>
      <c r="F35" s="43">
        <v>0</v>
      </c>
      <c r="G35" s="43"/>
      <c r="H35" s="59">
        <f>10*D35 + 5*E35</f>
        <v>0</v>
      </c>
      <c r="I35" s="56">
        <f>IF((D35+E35-F35)&gt;0, 5*(D35+E35-F35), 0)</f>
        <v>0</v>
      </c>
      <c r="J35" s="56">
        <f>IF(AND(D35=6, F35=0), (120 - G35)/3, 0)</f>
        <v>0</v>
      </c>
      <c r="K35" s="60">
        <f>H35+I35+J35</f>
        <v>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0</v>
      </c>
      <c r="E37" s="43">
        <v>0</v>
      </c>
      <c r="F37" s="43">
        <v>0</v>
      </c>
      <c r="G37" s="43"/>
      <c r="H37" s="59">
        <f>10*D37 + 5*E37</f>
        <v>0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0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0</v>
      </c>
      <c r="E39" s="43">
        <v>0</v>
      </c>
      <c r="F39" s="43">
        <v>0</v>
      </c>
      <c r="G39" s="43"/>
      <c r="H39" s="59">
        <f>10*D39 + 5*E39</f>
        <v>0</v>
      </c>
      <c r="I39" s="56">
        <f>IF((D39+E39-F39)&gt;0, 5*(D39+E39-F39), 0)</f>
        <v>0</v>
      </c>
      <c r="J39" s="56">
        <f>IF(AND(D39=6, F39=0), (120 - G39)/3, 0)</f>
        <v>0</v>
      </c>
      <c r="K39" s="60">
        <f>H39+I39+J39</f>
        <v>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42"/>
  <sheetViews>
    <sheetView topLeftCell="A20" workbookViewId="0">
      <selection activeCell="K37" sqref="K37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8</v>
      </c>
    </row>
    <row r="2" spans="1:13" ht="16.5" thickBot="1">
      <c r="A2" s="1" t="s">
        <v>0</v>
      </c>
      <c r="B2" s="2" t="s">
        <v>80</v>
      </c>
      <c r="D2" s="32" t="s">
        <v>4</v>
      </c>
      <c r="E2" s="31">
        <f>H26+K41</f>
        <v>357.8</v>
      </c>
      <c r="G2" s="62" t="s">
        <v>19</v>
      </c>
      <c r="J2" s="43"/>
    </row>
    <row r="3" spans="1:13">
      <c r="A3" s="1" t="s">
        <v>8</v>
      </c>
      <c r="B3" s="2" t="s">
        <v>81</v>
      </c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(SUM(I8:L8) - MIN(I8:L8) - MAX(I8:L8))/2</f>
        <v>17.5</v>
      </c>
      <c r="I8" s="9">
        <v>17</v>
      </c>
      <c r="J8" s="9">
        <v>18</v>
      </c>
      <c r="K8" s="9">
        <v>17</v>
      </c>
      <c r="L8" s="9">
        <v>18</v>
      </c>
      <c r="M8" s="52"/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(SUM(I11:L11) - MIN(I11:L11) - MAX(I11:L11))/2</f>
        <v>18</v>
      </c>
      <c r="I11" s="9">
        <v>17</v>
      </c>
      <c r="J11" s="9">
        <v>19</v>
      </c>
      <c r="K11" s="9">
        <v>18</v>
      </c>
      <c r="L11" s="9">
        <v>18</v>
      </c>
      <c r="M11" s="52"/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(SUM(I14:L14) - MIN(I14:L14) - MAX(I14:L14))/2</f>
        <v>18.5</v>
      </c>
      <c r="I14" s="9">
        <v>19</v>
      </c>
      <c r="J14" s="9">
        <v>18</v>
      </c>
      <c r="K14" s="9">
        <v>18</v>
      </c>
      <c r="L14" s="9">
        <v>20</v>
      </c>
      <c r="M14" s="52"/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(SUM(I17:L17) - MIN(I17:L17) - MAX(I17:L17))/2</f>
        <v>18</v>
      </c>
      <c r="I17" s="9">
        <v>18</v>
      </c>
      <c r="J17" s="9">
        <v>18</v>
      </c>
      <c r="K17" s="9">
        <v>18</v>
      </c>
      <c r="L17" s="9">
        <v>16</v>
      </c>
      <c r="M17" s="52"/>
    </row>
    <row r="18" spans="1:13">
      <c r="A18" s="3" t="s">
        <v>38</v>
      </c>
      <c r="B18" s="4"/>
      <c r="C18" s="4"/>
      <c r="D18" s="4"/>
      <c r="E18" s="4"/>
      <c r="F18" s="4"/>
      <c r="G18" s="4"/>
      <c r="H18" s="25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(SUM(I20:L20) - MIN(I20:L20) - MAX(I20:L20))/2</f>
        <v>19</v>
      </c>
      <c r="I20" s="9">
        <v>19</v>
      </c>
      <c r="J20" s="9">
        <v>19</v>
      </c>
      <c r="K20" s="9">
        <v>19</v>
      </c>
      <c r="L20" s="9">
        <v>20</v>
      </c>
      <c r="M20" s="52"/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Captains!D13</f>
        <v>16.8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107.8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8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 t="str">
        <f t="shared" si="0"/>
        <v>The Apprentice School/ TCC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 t="str">
        <f t="shared" si="0"/>
        <v>Smack Down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4</v>
      </c>
      <c r="E33" s="43">
        <v>0</v>
      </c>
      <c r="F33" s="43">
        <v>0</v>
      </c>
      <c r="G33" s="43"/>
      <c r="H33" s="59">
        <f>10*D33 + 5*E33</f>
        <v>40</v>
      </c>
      <c r="I33" s="56">
        <f>IF((D33+E33-F33)&gt;0, 5*(D33+E33-F33), 0)</f>
        <v>20</v>
      </c>
      <c r="J33" s="56">
        <f>IF(AND(D33=6, F33=0), (120 - G33)/3, 0)</f>
        <v>0</v>
      </c>
      <c r="K33" s="60">
        <f>H33+I33+J33</f>
        <v>60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4</v>
      </c>
      <c r="E35" s="43">
        <v>0</v>
      </c>
      <c r="F35" s="43">
        <v>0</v>
      </c>
      <c r="G35" s="43"/>
      <c r="H35" s="59">
        <f>10*D35 + 5*E35</f>
        <v>40</v>
      </c>
      <c r="I35" s="56">
        <f>IF((D35+E35-F35)&gt;0, 5*(D35+E35-F35), 0)</f>
        <v>20</v>
      </c>
      <c r="J35" s="56">
        <f>IF(AND(D35=6, F35=0), (120 - G35)/3, 0)</f>
        <v>0</v>
      </c>
      <c r="K35" s="60">
        <f>H35+I35+J35</f>
        <v>60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4</v>
      </c>
      <c r="E37" s="43">
        <v>0</v>
      </c>
      <c r="F37" s="43">
        <v>0</v>
      </c>
      <c r="G37" s="43"/>
      <c r="H37" s="59">
        <f>10*D37 + 5*E37</f>
        <v>40</v>
      </c>
      <c r="I37" s="56">
        <f>IF((D37+E37-F37)&gt;0, 5*(D37+E37-F37), 0)</f>
        <v>20</v>
      </c>
      <c r="J37" s="56">
        <f>IF(AND(D37=6, F37=0), (120 - G37)/3, 0)</f>
        <v>0</v>
      </c>
      <c r="K37" s="60">
        <f>H37+I37+J37</f>
        <v>60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5</v>
      </c>
      <c r="E39" s="43">
        <v>0</v>
      </c>
      <c r="F39" s="43">
        <v>1</v>
      </c>
      <c r="G39" s="43"/>
      <c r="H39" s="59">
        <f>10*D39 + 5*E39</f>
        <v>50</v>
      </c>
      <c r="I39" s="56">
        <f>IF((D39+E39-F39)&gt;0, 5*(D39+E39-F39), 0)</f>
        <v>20</v>
      </c>
      <c r="J39" s="56">
        <f>IF(AND(D39=6, F39=0), (120 - G39)/3, 0)</f>
        <v>0</v>
      </c>
      <c r="K39" s="60">
        <f>H39+I39+J39</f>
        <v>70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250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2"/>
  <sheetViews>
    <sheetView topLeftCell="A20" workbookViewId="0">
      <selection activeCell="G39" sqref="G39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9</v>
      </c>
    </row>
    <row r="2" spans="1:13" ht="16.5" thickBot="1">
      <c r="A2" s="1" t="s">
        <v>0</v>
      </c>
      <c r="B2" s="2" t="s">
        <v>100</v>
      </c>
      <c r="D2" s="32" t="s">
        <v>4</v>
      </c>
      <c r="E2" s="31">
        <f>H26+K41</f>
        <v>567.43666666666661</v>
      </c>
      <c r="G2" s="62" t="s">
        <v>19</v>
      </c>
      <c r="J2" s="43"/>
    </row>
    <row r="3" spans="1:13">
      <c r="A3" s="1" t="s">
        <v>8</v>
      </c>
      <c r="B3" s="2" t="s">
        <v>101</v>
      </c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(SUM(I8:L8) - MIN(I8:L8) - MAX(I8:L8))/2</f>
        <v>19</v>
      </c>
      <c r="I8" s="9">
        <v>19</v>
      </c>
      <c r="J8" s="9">
        <v>19</v>
      </c>
      <c r="K8" s="9">
        <v>17</v>
      </c>
      <c r="L8" s="9">
        <v>20</v>
      </c>
      <c r="M8" s="52"/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(SUM(I11:L11) - MIN(I11:L11) - MAX(I11:L11))/2</f>
        <v>18</v>
      </c>
      <c r="I11" s="9">
        <v>18</v>
      </c>
      <c r="J11" s="9">
        <v>18</v>
      </c>
      <c r="K11" s="9">
        <v>17</v>
      </c>
      <c r="L11" s="9">
        <v>20</v>
      </c>
      <c r="M11" s="52"/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(SUM(I14:L14) - MIN(I14:L14) - MAX(I14:L14))/2</f>
        <v>17</v>
      </c>
      <c r="I14" s="9">
        <v>16</v>
      </c>
      <c r="J14" s="9">
        <v>18</v>
      </c>
      <c r="K14" s="9">
        <v>16</v>
      </c>
      <c r="L14" s="9">
        <v>18</v>
      </c>
      <c r="M14" s="52"/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(SUM(I17:L17) - MIN(I17:L17) - MAX(I17:L17))/2</f>
        <v>15.5</v>
      </c>
      <c r="I17" s="9">
        <v>18</v>
      </c>
      <c r="J17" s="9">
        <v>17</v>
      </c>
      <c r="K17" s="9">
        <v>14</v>
      </c>
      <c r="L17" s="9">
        <v>12</v>
      </c>
      <c r="M17" s="52"/>
    </row>
    <row r="18" spans="1:13">
      <c r="A18" s="3" t="s">
        <v>38</v>
      </c>
      <c r="B18" s="4"/>
      <c r="C18" s="4"/>
      <c r="D18" s="4"/>
      <c r="E18" s="4"/>
      <c r="F18" s="4"/>
      <c r="G18" s="4"/>
      <c r="H18" s="25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(SUM(I20:L20) - MIN(I20:L20) - MAX(I20:L20))/2</f>
        <v>17.5</v>
      </c>
      <c r="I20" s="9">
        <v>18</v>
      </c>
      <c r="J20" s="9">
        <v>19</v>
      </c>
      <c r="K20" s="9">
        <v>17</v>
      </c>
      <c r="L20" s="9">
        <v>15</v>
      </c>
      <c r="M20" s="52"/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Captains!D14</f>
        <v>18.399999999999999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105.4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9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 t="str">
        <f t="shared" si="0"/>
        <v>Borough of Manhattan CC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 t="str">
        <f t="shared" si="0"/>
        <v>Taco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6</v>
      </c>
      <c r="E33" s="43">
        <v>0</v>
      </c>
      <c r="F33" s="43">
        <v>0</v>
      </c>
      <c r="G33" s="43">
        <v>12.83</v>
      </c>
      <c r="H33" s="59">
        <f>10*D33 + 5*E33</f>
        <v>60</v>
      </c>
      <c r="I33" s="56">
        <f>IF((D33+E33-F33)&gt;0, 5*(D33+E33-F33), 0)</f>
        <v>30</v>
      </c>
      <c r="J33" s="56">
        <f>IF(AND(D33=6, F33=0), (120 - G33)/3, 0)</f>
        <v>35.723333333333336</v>
      </c>
      <c r="K33" s="60">
        <f>H33+I33+J33</f>
        <v>125.72333333333333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6</v>
      </c>
      <c r="E35" s="43">
        <v>0</v>
      </c>
      <c r="F35" s="43">
        <v>0</v>
      </c>
      <c r="G35" s="43">
        <v>13</v>
      </c>
      <c r="H35" s="59">
        <f>10*D35 + 5*E35</f>
        <v>60</v>
      </c>
      <c r="I35" s="56">
        <f>IF((D35+E35-F35)&gt;0, 5*(D35+E35-F35), 0)</f>
        <v>30</v>
      </c>
      <c r="J35" s="56">
        <f>IF(AND(D35=6, F35=0), (120 - G35)/3, 0)</f>
        <v>35.666666666666664</v>
      </c>
      <c r="K35" s="60">
        <f>H35+I35+J35</f>
        <v>125.66666666666666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6</v>
      </c>
      <c r="E37" s="43">
        <v>0</v>
      </c>
      <c r="F37" s="43">
        <v>0</v>
      </c>
      <c r="G37" s="43">
        <v>13.06</v>
      </c>
      <c r="H37" s="59">
        <f>10*D37 + 5*E37</f>
        <v>60</v>
      </c>
      <c r="I37" s="56">
        <f>IF((D37+E37-F37)&gt;0, 5*(D37+E37-F37), 0)</f>
        <v>30</v>
      </c>
      <c r="J37" s="56">
        <f>IF(AND(D37=6, F37=0), (120 - G37)/3, 0)</f>
        <v>35.646666666666668</v>
      </c>
      <c r="K37" s="60">
        <f>H37+I37+J37</f>
        <v>125.64666666666668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5</v>
      </c>
      <c r="E39" s="43">
        <v>1</v>
      </c>
      <c r="F39" s="43">
        <v>0</v>
      </c>
      <c r="G39" s="43"/>
      <c r="H39" s="59">
        <f>10*D39 + 5*E39</f>
        <v>55</v>
      </c>
      <c r="I39" s="56">
        <f>IF((D39+E39-F39)&gt;0, 5*(D39+E39-F39), 0)</f>
        <v>30</v>
      </c>
      <c r="J39" s="56">
        <f>IF(AND(D39=6, F39=0), (120 - G39)/3, 0)</f>
        <v>0</v>
      </c>
      <c r="K39" s="60">
        <f>H39+I39+J39</f>
        <v>85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462.03666666666663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2"/>
  <sheetViews>
    <sheetView topLeftCell="A18" workbookViewId="0">
      <selection activeCell="E40" sqref="E40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10</v>
      </c>
    </row>
    <row r="2" spans="1:13" ht="16.5" thickBot="1">
      <c r="A2" s="1" t="s">
        <v>0</v>
      </c>
      <c r="B2" s="2" t="s">
        <v>78</v>
      </c>
      <c r="D2" s="32" t="s">
        <v>4</v>
      </c>
      <c r="E2" s="31">
        <f>H26+K41</f>
        <v>616.13</v>
      </c>
      <c r="G2" s="62" t="s">
        <v>19</v>
      </c>
      <c r="J2" s="43"/>
    </row>
    <row r="3" spans="1:13">
      <c r="A3" s="1" t="s">
        <v>8</v>
      </c>
      <c r="B3" s="2" t="s">
        <v>82</v>
      </c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(SUM(I8:L8) - MIN(I8:L8) - MAX(I8:L8))/2</f>
        <v>18.5</v>
      </c>
      <c r="I8" s="9">
        <v>17</v>
      </c>
      <c r="J8" s="9">
        <v>18</v>
      </c>
      <c r="K8" s="9">
        <v>19</v>
      </c>
      <c r="L8" s="9">
        <v>20</v>
      </c>
      <c r="M8" s="52"/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(SUM(I11:L11) - MIN(I11:L11) - MAX(I11:L11))/2</f>
        <v>19</v>
      </c>
      <c r="I11" s="9">
        <v>17</v>
      </c>
      <c r="J11" s="9">
        <v>18</v>
      </c>
      <c r="K11" s="9">
        <v>20</v>
      </c>
      <c r="L11" s="9">
        <v>20</v>
      </c>
      <c r="M11" s="52"/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(SUM(I14:L14) - MIN(I14:L14) - MAX(I14:L14))/2</f>
        <v>18</v>
      </c>
      <c r="I14" s="9">
        <v>18</v>
      </c>
      <c r="J14" s="9">
        <v>18</v>
      </c>
      <c r="K14" s="9">
        <v>18</v>
      </c>
      <c r="L14" s="9">
        <v>20</v>
      </c>
      <c r="M14" s="52"/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(SUM(I17:L17) - MIN(I17:L17) - MAX(I17:L17))/2</f>
        <v>17.5</v>
      </c>
      <c r="I17" s="9">
        <v>17</v>
      </c>
      <c r="J17" s="9">
        <v>18</v>
      </c>
      <c r="K17" s="9">
        <v>16</v>
      </c>
      <c r="L17" s="9">
        <v>20</v>
      </c>
      <c r="M17" s="52"/>
    </row>
    <row r="18" spans="1:13">
      <c r="A18" s="3" t="s">
        <v>38</v>
      </c>
      <c r="B18" s="4"/>
      <c r="C18" s="4"/>
      <c r="D18" s="4"/>
      <c r="E18" s="4"/>
      <c r="F18" s="4"/>
      <c r="G18" s="4"/>
      <c r="H18" s="25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(SUM(I20:L20) - MIN(I20:L20) - MAX(I20:L20))/2</f>
        <v>19</v>
      </c>
      <c r="I20" s="9">
        <v>16</v>
      </c>
      <c r="J20" s="9">
        <v>19</v>
      </c>
      <c r="K20" s="9">
        <v>19</v>
      </c>
      <c r="L20" s="9">
        <v>20</v>
      </c>
      <c r="M20" s="52"/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Captains!D15</f>
        <v>17.2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109.2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10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 t="str">
        <f t="shared" si="0"/>
        <v>Monroe CC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 t="str">
        <f t="shared" si="0"/>
        <v>Subject to Change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6</v>
      </c>
      <c r="E33" s="43">
        <v>0</v>
      </c>
      <c r="F33" s="43">
        <v>0</v>
      </c>
      <c r="G33" s="43">
        <v>9.8800000000000008</v>
      </c>
      <c r="H33" s="59">
        <f>10*D33 + 5*E33</f>
        <v>60</v>
      </c>
      <c r="I33" s="56">
        <f>IF((D33+E33-F33)&gt;0, 5*(D33+E33-F33), 0)</f>
        <v>30</v>
      </c>
      <c r="J33" s="56">
        <f>IF(AND(D33=6, F33=0), (120 - G33)/3, 0)</f>
        <v>36.706666666666671</v>
      </c>
      <c r="K33" s="60">
        <f>H33+I33+J33</f>
        <v>126.70666666666668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6</v>
      </c>
      <c r="E35" s="43">
        <v>0</v>
      </c>
      <c r="F35" s="43">
        <v>0</v>
      </c>
      <c r="G35" s="43">
        <v>9.6999999999999993</v>
      </c>
      <c r="H35" s="59">
        <f>10*D35 + 5*E35</f>
        <v>60</v>
      </c>
      <c r="I35" s="56">
        <f>IF((D35+E35-F35)&gt;0, 5*(D35+E35-F35), 0)</f>
        <v>30</v>
      </c>
      <c r="J35" s="56">
        <f>IF(AND(D35=6, F35=0), (120 - G35)/3, 0)</f>
        <v>36.766666666666666</v>
      </c>
      <c r="K35" s="60">
        <f>H35+I35+J35</f>
        <v>126.76666666666667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6</v>
      </c>
      <c r="E37" s="43">
        <v>0</v>
      </c>
      <c r="F37" s="43">
        <v>0</v>
      </c>
      <c r="G37" s="43">
        <v>9.93</v>
      </c>
      <c r="H37" s="59">
        <f>10*D37 + 5*E37</f>
        <v>60</v>
      </c>
      <c r="I37" s="56">
        <f>IF((D37+E37-F37)&gt;0, 5*(D37+E37-F37), 0)</f>
        <v>30</v>
      </c>
      <c r="J37" s="56">
        <f>IF(AND(D37=6, F37=0), (120 - G37)/3, 0)</f>
        <v>36.69</v>
      </c>
      <c r="K37" s="60">
        <f>H37+I37+J37</f>
        <v>126.69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6</v>
      </c>
      <c r="E39" s="43">
        <v>0</v>
      </c>
      <c r="F39" s="43">
        <v>0</v>
      </c>
      <c r="G39" s="43">
        <v>9.6999999999999993</v>
      </c>
      <c r="H39" s="59">
        <f>10*D39 + 5*E39</f>
        <v>60</v>
      </c>
      <c r="I39" s="56">
        <f>IF((D39+E39-F39)&gt;0, 5*(D39+E39-F39), 0)</f>
        <v>30</v>
      </c>
      <c r="J39" s="56">
        <f>IF(AND(D39=6, F39=0), (120 - G39)/3, 0)</f>
        <v>36.766666666666666</v>
      </c>
      <c r="K39" s="60">
        <f>H39+I39+J39</f>
        <v>126.76666666666667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506.93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M42"/>
  <sheetViews>
    <sheetView topLeftCell="A5" workbookViewId="0">
      <selection activeCell="G19" sqref="G19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11</v>
      </c>
    </row>
    <row r="2" spans="1:13" ht="16.5" thickBot="1">
      <c r="A2" s="1" t="s">
        <v>0</v>
      </c>
      <c r="B2" s="2"/>
      <c r="D2" s="32" t="s">
        <v>4</v>
      </c>
      <c r="E2" s="31">
        <f>H26+K41</f>
        <v>0</v>
      </c>
      <c r="G2" s="62" t="s">
        <v>19</v>
      </c>
      <c r="J2" s="43"/>
    </row>
    <row r="3" spans="1:13">
      <c r="A3" s="1" t="s">
        <v>8</v>
      </c>
      <c r="B3" s="2"/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(SUM(I8:L8) - MIN(I8:L8) - MAX(I8:L8))/2</f>
        <v>0</v>
      </c>
      <c r="I8" s="9"/>
      <c r="J8" s="9"/>
      <c r="K8" s="9"/>
      <c r="L8" s="9"/>
      <c r="M8" s="52"/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(SUM(I11:L11) - MIN(I11:L11) - MAX(I11:L11))/2</f>
        <v>0</v>
      </c>
      <c r="I11" s="9"/>
      <c r="J11" s="9"/>
      <c r="K11" s="9"/>
      <c r="L11" s="9"/>
      <c r="M11" s="52"/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(SUM(I14:L14) - MIN(I14:L14) - MAX(I14:L14))/2</f>
        <v>0</v>
      </c>
      <c r="I14" s="9"/>
      <c r="J14" s="9"/>
      <c r="K14" s="9"/>
      <c r="L14" s="9"/>
      <c r="M14" s="52"/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(SUM(I17:L17) - MIN(I17:L17) - MAX(I17:L17))/2</f>
        <v>0</v>
      </c>
      <c r="I17" s="9"/>
      <c r="J17" s="9"/>
      <c r="K17" s="9"/>
      <c r="L17" s="9"/>
      <c r="M17" s="52"/>
    </row>
    <row r="18" spans="1:13">
      <c r="A18" s="3" t="s">
        <v>38</v>
      </c>
      <c r="B18" s="4"/>
      <c r="C18" s="4"/>
      <c r="D18" s="4"/>
      <c r="E18" s="4"/>
      <c r="F18" s="4"/>
      <c r="G18" s="4"/>
      <c r="H18" s="25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(SUM(I20:L20) - MIN(I20:L20) - MAX(I20:L20))/2</f>
        <v>0</v>
      </c>
      <c r="I20" s="9"/>
      <c r="J20" s="9"/>
      <c r="K20" s="9"/>
      <c r="L20" s="9"/>
      <c r="M20" s="52"/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Captains!D16</f>
        <v>0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0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11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>
        <f t="shared" si="0"/>
        <v>0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>
        <f t="shared" si="0"/>
        <v>0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/>
      <c r="E33" s="43"/>
      <c r="F33" s="43"/>
      <c r="G33" s="43"/>
      <c r="H33" s="59">
        <f>10*D33 + 5*E33</f>
        <v>0</v>
      </c>
      <c r="I33" s="56">
        <f>IF((D33+E33-F33)&gt;0, 5*(D33+E33-F33), 0)</f>
        <v>0</v>
      </c>
      <c r="J33" s="56">
        <f>IF(AND(D33=6, F33=0), (120 - G33)/3, 0)</f>
        <v>0</v>
      </c>
      <c r="K33" s="60">
        <f>H33+I33+J33</f>
        <v>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/>
      <c r="E35" s="43"/>
      <c r="F35" s="43"/>
      <c r="G35" s="43"/>
      <c r="H35" s="59">
        <f>10*D35 + 5*E35</f>
        <v>0</v>
      </c>
      <c r="I35" s="56">
        <f>IF((D35+E35-F35)&gt;0, 5*(D35+E35-F35), 0)</f>
        <v>0</v>
      </c>
      <c r="J35" s="56">
        <f>IF(AND(D35=6, F35=0), (120 - G35)/3, 0)</f>
        <v>0</v>
      </c>
      <c r="K35" s="60">
        <f>H35+I35+J35</f>
        <v>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/>
      <c r="E37" s="43"/>
      <c r="F37" s="43"/>
      <c r="G37" s="43"/>
      <c r="H37" s="59">
        <f>10*D37 + 5*E37</f>
        <v>0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0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/>
      <c r="E39" s="43"/>
      <c r="F39" s="43"/>
      <c r="G39" s="43"/>
      <c r="H39" s="59">
        <f>10*D39 + 5*E39</f>
        <v>0</v>
      </c>
      <c r="I39" s="56">
        <f>IF((D39+E39-F39)&gt;0, 5*(D39+E39-F39), 0)</f>
        <v>0</v>
      </c>
      <c r="J39" s="56">
        <f>IF(AND(D39=6, F39=0), (120 - G39)/3, 0)</f>
        <v>0</v>
      </c>
      <c r="K39" s="60">
        <f>H39+I39+J39</f>
        <v>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M42"/>
  <sheetViews>
    <sheetView topLeftCell="A20" workbookViewId="0">
      <selection activeCell="G39" sqref="G39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12</v>
      </c>
    </row>
    <row r="2" spans="1:13" ht="16.5" thickBot="1">
      <c r="A2" s="1" t="s">
        <v>0</v>
      </c>
      <c r="B2" s="2" t="s">
        <v>91</v>
      </c>
      <c r="D2" s="32" t="s">
        <v>4</v>
      </c>
      <c r="E2" s="31">
        <f>H26+K41</f>
        <v>419.3</v>
      </c>
      <c r="G2" s="62" t="s">
        <v>19</v>
      </c>
      <c r="J2" s="43"/>
    </row>
    <row r="3" spans="1:13">
      <c r="A3" s="1" t="s">
        <v>8</v>
      </c>
      <c r="B3" s="2" t="s">
        <v>99</v>
      </c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(SUM(I8:L8) - MIN(I8:L8) - MAX(I8:L8))/2</f>
        <v>18.5</v>
      </c>
      <c r="I8" s="9">
        <v>19</v>
      </c>
      <c r="J8" s="9">
        <v>18</v>
      </c>
      <c r="K8" s="9">
        <v>19</v>
      </c>
      <c r="L8" s="9">
        <v>16</v>
      </c>
      <c r="M8" s="52"/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(SUM(I11:L11) - MIN(I11:L11) - MAX(I11:L11))/2</f>
        <v>17</v>
      </c>
      <c r="I11" s="9">
        <v>16</v>
      </c>
      <c r="J11" s="9">
        <v>18</v>
      </c>
      <c r="K11" s="9">
        <v>19</v>
      </c>
      <c r="L11" s="9">
        <v>16</v>
      </c>
      <c r="M11" s="52"/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(SUM(I14:L14) - MIN(I14:L14) - MAX(I14:L14))/2</f>
        <v>17.5</v>
      </c>
      <c r="I14" s="9">
        <v>17</v>
      </c>
      <c r="J14" s="9">
        <v>19</v>
      </c>
      <c r="K14" s="9">
        <v>17</v>
      </c>
      <c r="L14" s="9">
        <v>18</v>
      </c>
      <c r="M14" s="52"/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(SUM(I17:L17) - MIN(I17:L17) - MAX(I17:L17))/2</f>
        <v>17.5</v>
      </c>
      <c r="I17" s="9">
        <v>18</v>
      </c>
      <c r="J17" s="9">
        <v>19</v>
      </c>
      <c r="K17" s="9">
        <v>17</v>
      </c>
      <c r="L17" s="9">
        <v>16</v>
      </c>
      <c r="M17" s="52"/>
    </row>
    <row r="18" spans="1:13">
      <c r="A18" s="3" t="s">
        <v>38</v>
      </c>
      <c r="B18" s="4"/>
      <c r="C18" s="4"/>
      <c r="D18" s="4"/>
      <c r="E18" s="4"/>
      <c r="F18" s="4"/>
      <c r="G18" s="4"/>
      <c r="H18" s="25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(SUM(I20:L20) - MIN(I20:L20) - MAX(I20:L20))/2</f>
        <v>20</v>
      </c>
      <c r="I20" s="9">
        <v>20</v>
      </c>
      <c r="J20" s="9">
        <v>19</v>
      </c>
      <c r="K20" s="9">
        <v>20</v>
      </c>
      <c r="L20" s="9">
        <v>20</v>
      </c>
      <c r="M20" s="52"/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Captains!D17</f>
        <v>18.8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109.3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12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 t="str">
        <f t="shared" si="0"/>
        <v>Itasca CC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 t="str">
        <f t="shared" si="0"/>
        <v>Team Jigawatt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4</v>
      </c>
      <c r="E33" s="43">
        <v>2</v>
      </c>
      <c r="F33" s="43">
        <v>0</v>
      </c>
      <c r="G33" s="43"/>
      <c r="H33" s="59">
        <f>10*D33 + 5*E33</f>
        <v>50</v>
      </c>
      <c r="I33" s="56">
        <f>IF((D33+E33-F33)&gt;0, 5*(D33+E33-F33), 0)</f>
        <v>30</v>
      </c>
      <c r="J33" s="56">
        <f>IF(AND(D33=6, F33=0), (120 - G33)/3, 0)</f>
        <v>0</v>
      </c>
      <c r="K33" s="60">
        <f>H33+I33+J33</f>
        <v>80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4</v>
      </c>
      <c r="E35" s="43">
        <v>2</v>
      </c>
      <c r="F35" s="43">
        <v>2</v>
      </c>
      <c r="G35" s="43"/>
      <c r="H35" s="59">
        <f>10*D35 + 5*E35</f>
        <v>50</v>
      </c>
      <c r="I35" s="56">
        <f>IF((D35+E35-F35)&gt;0, 5*(D35+E35-F35), 0)</f>
        <v>20</v>
      </c>
      <c r="J35" s="56">
        <f>IF(AND(D35=6, F35=0), (120 - G35)/3, 0)</f>
        <v>0</v>
      </c>
      <c r="K35" s="60">
        <f>H35+I35+J35</f>
        <v>70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5</v>
      </c>
      <c r="E37" s="43">
        <v>1</v>
      </c>
      <c r="F37" s="43">
        <v>0</v>
      </c>
      <c r="G37" s="43"/>
      <c r="H37" s="59">
        <f>10*D37 + 5*E37</f>
        <v>55</v>
      </c>
      <c r="I37" s="56">
        <f>IF((D37+E37-F37)&gt;0, 5*(D37+E37-F37), 0)</f>
        <v>30</v>
      </c>
      <c r="J37" s="56">
        <f>IF(AND(D37=6, F37=0), (120 - G37)/3, 0)</f>
        <v>0</v>
      </c>
      <c r="K37" s="60">
        <f>H37+I37+J37</f>
        <v>85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5</v>
      </c>
      <c r="E39" s="43">
        <v>0</v>
      </c>
      <c r="F39" s="43">
        <v>0</v>
      </c>
      <c r="G39" s="43"/>
      <c r="H39" s="59">
        <f>10*D39 + 5*E39</f>
        <v>50</v>
      </c>
      <c r="I39" s="56">
        <f>IF((D39+E39-F39)&gt;0, 5*(D39+E39-F39), 0)</f>
        <v>25</v>
      </c>
      <c r="J39" s="56">
        <f>IF(AND(D39=6, F39=0), (120 - G39)/3, 0)</f>
        <v>0</v>
      </c>
      <c r="K39" s="60">
        <f>H39+I39+J39</f>
        <v>75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310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42"/>
  <sheetViews>
    <sheetView topLeftCell="A20" workbookViewId="0">
      <selection activeCell="F36" sqref="F36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13</v>
      </c>
    </row>
    <row r="2" spans="1:13" ht="16.5" thickBot="1">
      <c r="A2" s="1" t="s">
        <v>0</v>
      </c>
      <c r="B2" s="2" t="s">
        <v>83</v>
      </c>
      <c r="D2" s="32" t="s">
        <v>4</v>
      </c>
      <c r="E2" s="31">
        <f>H26+K41</f>
        <v>111.8</v>
      </c>
      <c r="G2" s="62" t="s">
        <v>19</v>
      </c>
      <c r="J2" s="43"/>
    </row>
    <row r="3" spans="1:13">
      <c r="A3" s="1" t="s">
        <v>8</v>
      </c>
      <c r="B3" s="2" t="s">
        <v>84</v>
      </c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(SUM(I8:L8) - MIN(I8:L8) - MAX(I8:L8))/2</f>
        <v>16</v>
      </c>
      <c r="I8" s="9">
        <v>16</v>
      </c>
      <c r="J8" s="9">
        <v>18</v>
      </c>
      <c r="K8" s="9">
        <v>16</v>
      </c>
      <c r="L8" s="9">
        <v>16</v>
      </c>
      <c r="M8" s="52"/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(SUM(I11:L11) - MIN(I11:L11) - MAX(I11:L11))/2</f>
        <v>17.5</v>
      </c>
      <c r="I11" s="9">
        <v>16</v>
      </c>
      <c r="J11" s="9">
        <v>18</v>
      </c>
      <c r="K11" s="9">
        <v>17</v>
      </c>
      <c r="L11" s="9">
        <v>18</v>
      </c>
      <c r="M11" s="52"/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(SUM(I14:L14) - MIN(I14:L14) - MAX(I14:L14))/2</f>
        <v>17.5</v>
      </c>
      <c r="I14" s="9">
        <v>17</v>
      </c>
      <c r="J14" s="9">
        <v>18</v>
      </c>
      <c r="K14" s="9">
        <v>14</v>
      </c>
      <c r="L14" s="9">
        <v>18</v>
      </c>
      <c r="M14" s="52"/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(SUM(I17:L17) - MIN(I17:L17) - MAX(I17:L17))/2</f>
        <v>17</v>
      </c>
      <c r="I17" s="9">
        <v>18</v>
      </c>
      <c r="J17" s="9">
        <v>18</v>
      </c>
      <c r="K17" s="9">
        <v>14</v>
      </c>
      <c r="L17" s="9">
        <v>16</v>
      </c>
      <c r="M17" s="52"/>
    </row>
    <row r="18" spans="1:13">
      <c r="A18" s="3" t="s">
        <v>38</v>
      </c>
      <c r="B18" s="4"/>
      <c r="C18" s="4"/>
      <c r="D18" s="4"/>
      <c r="E18" s="4"/>
      <c r="F18" s="4"/>
      <c r="G18" s="4"/>
      <c r="H18" s="25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(SUM(I20:L20) - MIN(I20:L20) - MAX(I20:L20))/2</f>
        <v>18</v>
      </c>
      <c r="I20" s="9">
        <v>19</v>
      </c>
      <c r="J20" s="9">
        <v>18</v>
      </c>
      <c r="K20" s="9">
        <v>14</v>
      </c>
      <c r="L20" s="9">
        <v>18</v>
      </c>
      <c r="M20" s="52"/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Captains!D18</f>
        <v>16.8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102.8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13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 t="str">
        <f t="shared" si="0"/>
        <v>Tidewater CC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 t="str">
        <f t="shared" si="0"/>
        <v>Mirror Image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24" t="s">
        <v>104</v>
      </c>
      <c r="M32" s="43"/>
    </row>
    <row r="33" spans="1:13">
      <c r="A33" s="3" t="s">
        <v>39</v>
      </c>
      <c r="B33" s="4"/>
      <c r="C33" s="24">
        <v>1</v>
      </c>
      <c r="D33" s="43">
        <v>0</v>
      </c>
      <c r="E33" s="43">
        <v>1</v>
      </c>
      <c r="F33" s="43">
        <v>0</v>
      </c>
      <c r="G33" s="43"/>
      <c r="H33" s="59">
        <f>10*D33 + 5*E33</f>
        <v>5</v>
      </c>
      <c r="I33" s="56">
        <f>IF((D33+E33-F33)&gt;0, 5*(D33+E33-F33), 0)</f>
        <v>5</v>
      </c>
      <c r="J33" s="56">
        <f>IF(AND(D33=6, F33=0), (120 - G33)/3, 0)</f>
        <v>0</v>
      </c>
      <c r="K33" s="60">
        <f>(H33+I33+J33)*0.9</f>
        <v>9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0</v>
      </c>
      <c r="E35" s="43">
        <v>0</v>
      </c>
      <c r="F35" s="43">
        <v>0</v>
      </c>
      <c r="G35" s="43"/>
      <c r="H35" s="59">
        <f>10*D35 + 5*E35</f>
        <v>0</v>
      </c>
      <c r="I35" s="56">
        <f>IF((D35+E35-F35)&gt;0, 5*(D35+E35-F35), 0)</f>
        <v>0</v>
      </c>
      <c r="J35" s="56">
        <f>IF(AND(D35=6, F35=0), (120 - G35)/3, 0)</f>
        <v>0</v>
      </c>
      <c r="K35" s="60">
        <f>H35+I35+J35</f>
        <v>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/>
      <c r="E37" s="43"/>
      <c r="F37" s="43"/>
      <c r="G37" s="43"/>
      <c r="H37" s="59">
        <f>10*D37 + 5*E37</f>
        <v>0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0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/>
      <c r="E39" s="43"/>
      <c r="F39" s="43"/>
      <c r="G39" s="43"/>
      <c r="H39" s="59">
        <f>10*D39 + 5*E39</f>
        <v>0</v>
      </c>
      <c r="I39" s="56">
        <f>IF((D39+E39-F39)&gt;0, 5*(D39+E39-F39), 0)</f>
        <v>0</v>
      </c>
      <c r="J39" s="56">
        <f>IF(AND(D39=6, F39=0), (120 - G39)/3, 0)</f>
        <v>0</v>
      </c>
      <c r="K39" s="60">
        <f>H39+I39+J39</f>
        <v>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9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M42"/>
  <sheetViews>
    <sheetView topLeftCell="A20" workbookViewId="0">
      <selection activeCell="F40" sqref="F40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14</v>
      </c>
    </row>
    <row r="2" spans="1:13" ht="16.5" thickBot="1">
      <c r="A2" s="1" t="s">
        <v>0</v>
      </c>
      <c r="B2" s="2" t="s">
        <v>102</v>
      </c>
      <c r="D2" s="32" t="s">
        <v>4</v>
      </c>
      <c r="E2" s="31">
        <f>H26+K41</f>
        <v>144.6</v>
      </c>
      <c r="G2" s="62" t="s">
        <v>19</v>
      </c>
      <c r="J2" s="43"/>
    </row>
    <row r="3" spans="1:13">
      <c r="A3" s="1" t="s">
        <v>8</v>
      </c>
      <c r="B3" s="2" t="s">
        <v>86</v>
      </c>
      <c r="E3" s="27" t="s">
        <v>61</v>
      </c>
    </row>
    <row r="4" spans="1:13" ht="15.75" thickBot="1">
      <c r="H4" s="72" t="s">
        <v>103</v>
      </c>
    </row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(SUM(I8:L8) - MIN(I8:L8) - MAX(I8:L8))/1</f>
        <v>15</v>
      </c>
      <c r="I8" s="9">
        <v>14</v>
      </c>
      <c r="J8" s="9">
        <v>17</v>
      </c>
      <c r="K8" s="9">
        <v>15</v>
      </c>
      <c r="L8" s="9"/>
      <c r="M8" s="52"/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(SUM(I11:L11) - MIN(I11:L11) - MAX(I11:L11))/1</f>
        <v>17</v>
      </c>
      <c r="I11" s="9">
        <v>16</v>
      </c>
      <c r="J11" s="9">
        <v>17</v>
      </c>
      <c r="K11" s="9">
        <v>17</v>
      </c>
      <c r="L11" s="9"/>
      <c r="M11" s="52"/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(SUM(I14:L14) - MIN(I14:L14) - MAX(I14:L14))/1</f>
        <v>18</v>
      </c>
      <c r="I14" s="9">
        <v>18</v>
      </c>
      <c r="J14" s="9">
        <v>18</v>
      </c>
      <c r="K14" s="9">
        <v>16</v>
      </c>
      <c r="L14" s="9"/>
      <c r="M14" s="52"/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(SUM(I17:L17) - MIN(I17:L17) - MAX(I17:L17))/1</f>
        <v>14</v>
      </c>
      <c r="I17" s="9">
        <v>14</v>
      </c>
      <c r="J17" s="9">
        <v>18</v>
      </c>
      <c r="K17" s="9">
        <v>13</v>
      </c>
      <c r="L17" s="9"/>
      <c r="M17" s="52"/>
    </row>
    <row r="18" spans="1:13">
      <c r="A18" s="3" t="s">
        <v>38</v>
      </c>
      <c r="B18" s="4"/>
      <c r="C18" s="4"/>
      <c r="D18" s="4"/>
      <c r="E18" s="4"/>
      <c r="F18" s="4"/>
      <c r="G18" s="4"/>
      <c r="H18" s="25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(SUM(I20:L20) - MIN(I20:L20) - MAX(I20:L20))/1</f>
        <v>14</v>
      </c>
      <c r="I20" s="9">
        <v>13</v>
      </c>
      <c r="J20" s="9">
        <v>17</v>
      </c>
      <c r="K20" s="9">
        <v>14</v>
      </c>
      <c r="L20" s="9"/>
      <c r="M20" s="52"/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Captains!D19</f>
        <v>16.600000000000001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94.6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14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 t="str">
        <f t="shared" si="0"/>
        <v>British Columbia IT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 t="str">
        <f t="shared" si="0"/>
        <v>Death &amp; Taxes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0</v>
      </c>
      <c r="E33" s="43">
        <v>1</v>
      </c>
      <c r="F33" s="43">
        <v>0</v>
      </c>
      <c r="G33" s="43"/>
      <c r="H33" s="59">
        <f>10*D33 + 5*E33</f>
        <v>5</v>
      </c>
      <c r="I33" s="56">
        <f>IF((D33+E33-F33)&gt;0, 5*(D33+E33-F33), 0)</f>
        <v>5</v>
      </c>
      <c r="J33" s="56">
        <f>IF(AND(D33=6, F33=0), (120 - G33)/3, 0)</f>
        <v>0</v>
      </c>
      <c r="K33" s="60">
        <f>H33+I33+J33</f>
        <v>10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0</v>
      </c>
      <c r="E35" s="43">
        <v>1</v>
      </c>
      <c r="F35" s="43">
        <v>0</v>
      </c>
      <c r="G35" s="43"/>
      <c r="H35" s="59">
        <f>10*D35 + 5*E35</f>
        <v>5</v>
      </c>
      <c r="I35" s="56">
        <f>IF((D35+E35-F35)&gt;0, 5*(D35+E35-F35), 0)</f>
        <v>5</v>
      </c>
      <c r="J35" s="56">
        <f>IF(AND(D35=6, F35=0), (120 - G35)/3, 0)</f>
        <v>0</v>
      </c>
      <c r="K35" s="60">
        <f>H35+I35+J35</f>
        <v>10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0</v>
      </c>
      <c r="E37" s="43">
        <v>1</v>
      </c>
      <c r="F37" s="43">
        <v>1</v>
      </c>
      <c r="G37" s="43"/>
      <c r="H37" s="59">
        <f>10*D37 + 5*E37</f>
        <v>5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5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1</v>
      </c>
      <c r="E39" s="43">
        <v>1</v>
      </c>
      <c r="F39" s="43">
        <v>0</v>
      </c>
      <c r="G39" s="43"/>
      <c r="H39" s="59">
        <f>10*D39 + 5*E39</f>
        <v>15</v>
      </c>
      <c r="I39" s="56">
        <f>IF((D39+E39-F39)&gt;0, 5*(D39+E39-F39), 0)</f>
        <v>10</v>
      </c>
      <c r="J39" s="56">
        <f>IF(AND(D39=6, F39=0), (120 - G39)/3, 0)</f>
        <v>0</v>
      </c>
      <c r="K39" s="60">
        <f>H39+I39+J39</f>
        <v>25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50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M42"/>
  <sheetViews>
    <sheetView topLeftCell="A20" workbookViewId="0">
      <selection activeCell="D24" sqref="D24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15</v>
      </c>
    </row>
    <row r="2" spans="1:13" ht="16.5" thickBot="1">
      <c r="A2" s="1" t="s">
        <v>0</v>
      </c>
      <c r="B2" s="2" t="s">
        <v>78</v>
      </c>
      <c r="D2" s="32" t="s">
        <v>4</v>
      </c>
      <c r="E2" s="31">
        <f>H26+K41</f>
        <v>514.63333333333333</v>
      </c>
      <c r="G2" s="62" t="s">
        <v>19</v>
      </c>
      <c r="J2" s="43"/>
    </row>
    <row r="3" spans="1:13">
      <c r="A3" s="1" t="s">
        <v>8</v>
      </c>
      <c r="B3" s="2" t="s">
        <v>87</v>
      </c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(SUM(I8:L8) - MIN(I8:L8) - MAX(I8:L8))/2</f>
        <v>19</v>
      </c>
      <c r="I8" s="9">
        <v>16</v>
      </c>
      <c r="J8" s="9">
        <v>18</v>
      </c>
      <c r="K8" s="9">
        <v>20</v>
      </c>
      <c r="L8" s="9">
        <v>20</v>
      </c>
      <c r="M8" s="52"/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(SUM(I11:L11) - MIN(I11:L11) - MAX(I11:L11))/2</f>
        <v>19.5</v>
      </c>
      <c r="I11" s="9">
        <v>19</v>
      </c>
      <c r="J11" s="9">
        <v>19</v>
      </c>
      <c r="K11" s="9">
        <v>20</v>
      </c>
      <c r="L11" s="9">
        <v>20</v>
      </c>
      <c r="M11" s="52"/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(SUM(I14:L14) - MIN(I14:L14) - MAX(I14:L14))/2</f>
        <v>19.5</v>
      </c>
      <c r="I14" s="9">
        <v>19</v>
      </c>
      <c r="J14" s="9">
        <v>19</v>
      </c>
      <c r="K14" s="9">
        <v>20</v>
      </c>
      <c r="L14" s="9">
        <v>20</v>
      </c>
      <c r="M14" s="52"/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(SUM(I17:L17) - MIN(I17:L17) - MAX(I17:L17))/2</f>
        <v>19.5</v>
      </c>
      <c r="I17" s="9">
        <v>19</v>
      </c>
      <c r="J17" s="9">
        <v>18</v>
      </c>
      <c r="K17" s="9">
        <v>20</v>
      </c>
      <c r="L17" s="9">
        <v>20</v>
      </c>
      <c r="M17" s="52"/>
    </row>
    <row r="18" spans="1:13">
      <c r="A18" s="3" t="s">
        <v>38</v>
      </c>
      <c r="B18" s="4"/>
      <c r="C18" s="4"/>
      <c r="D18" s="4"/>
      <c r="E18" s="4"/>
      <c r="F18" s="4"/>
      <c r="G18" s="4"/>
      <c r="H18" s="25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(SUM(I20:L20) - MIN(I20:L20) - MAX(I20:L20))/2</f>
        <v>19.5</v>
      </c>
      <c r="I20" s="9">
        <v>18</v>
      </c>
      <c r="J20" s="9">
        <v>19</v>
      </c>
      <c r="K20" s="9">
        <v>20</v>
      </c>
      <c r="L20" s="9">
        <v>20</v>
      </c>
      <c r="M20" s="52"/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Captains!D20</f>
        <v>16.600000000000001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113.6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15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 t="str">
        <f t="shared" si="0"/>
        <v>Monroe CC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 t="str">
        <f t="shared" si="0"/>
        <v>SolidWork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6</v>
      </c>
      <c r="E33" s="43">
        <v>0</v>
      </c>
      <c r="F33" s="43">
        <v>0</v>
      </c>
      <c r="G33" s="43">
        <v>17.09</v>
      </c>
      <c r="H33" s="59">
        <f>10*D33 + 5*E33</f>
        <v>60</v>
      </c>
      <c r="I33" s="56">
        <f>IF((D33+E33-F33)&gt;0, 5*(D33+E33-F33), 0)</f>
        <v>30</v>
      </c>
      <c r="J33" s="56">
        <f>IF(AND(D33=6, F33=0), (120 - G33)/3, 0)</f>
        <v>34.303333333333335</v>
      </c>
      <c r="K33" s="60">
        <f>H33+I33+J33</f>
        <v>124.30333333333334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6</v>
      </c>
      <c r="E35" s="43">
        <v>0</v>
      </c>
      <c r="F35" s="43">
        <v>0</v>
      </c>
      <c r="G35" s="43">
        <v>17.28</v>
      </c>
      <c r="H35" s="59">
        <f>10*D35 + 5*E35</f>
        <v>60</v>
      </c>
      <c r="I35" s="56">
        <f>IF((D35+E35-F35)&gt;0, 5*(D35+E35-F35), 0)</f>
        <v>30</v>
      </c>
      <c r="J35" s="56">
        <f>IF(AND(D35=6, F35=0), (120 - G35)/3, 0)</f>
        <v>34.24</v>
      </c>
      <c r="K35" s="60">
        <f>H35+I35+J35</f>
        <v>124.24000000000001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6</v>
      </c>
      <c r="E37" s="43">
        <v>0</v>
      </c>
      <c r="F37" s="43">
        <v>0</v>
      </c>
      <c r="G37" s="43">
        <v>16.53</v>
      </c>
      <c r="H37" s="59">
        <f>10*D37 + 5*E37</f>
        <v>60</v>
      </c>
      <c r="I37" s="56">
        <f>IF((D37+E37-F37)&gt;0, 5*(D37+E37-F37), 0)</f>
        <v>30</v>
      </c>
      <c r="J37" s="56">
        <f>IF(AND(D37=6, F37=0), (120 - G37)/3, 0)</f>
        <v>34.49</v>
      </c>
      <c r="K37" s="60">
        <f>H37+I37+J37</f>
        <v>124.49000000000001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24" t="s">
        <v>107</v>
      </c>
      <c r="M38" s="43"/>
    </row>
    <row r="39" spans="1:13">
      <c r="A39" s="3"/>
      <c r="B39" s="4"/>
      <c r="C39" s="24">
        <v>4</v>
      </c>
      <c r="D39" s="43">
        <v>1</v>
      </c>
      <c r="E39" s="43">
        <v>5</v>
      </c>
      <c r="F39" s="43">
        <v>6</v>
      </c>
      <c r="G39" s="43"/>
      <c r="H39" s="59">
        <f>10*D39 + 5*E39</f>
        <v>35</v>
      </c>
      <c r="I39" s="56">
        <f>IF((D39+E39-F39)&gt;0, 5*(D39+E39-F39), 0)</f>
        <v>0</v>
      </c>
      <c r="J39" s="56">
        <f>IF(AND(D39=6, F39=0), (120 - G39)/3, 0)</f>
        <v>0</v>
      </c>
      <c r="K39" s="60">
        <f>(H39+I39+J39)*0.8</f>
        <v>28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401.03333333333336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M42"/>
  <sheetViews>
    <sheetView topLeftCell="A20" workbookViewId="0">
      <selection activeCell="G40" sqref="G40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16</v>
      </c>
    </row>
    <row r="2" spans="1:13" ht="16.5" thickBot="1">
      <c r="A2" s="1" t="s">
        <v>0</v>
      </c>
      <c r="B2" s="2" t="s">
        <v>78</v>
      </c>
      <c r="D2" s="32" t="s">
        <v>4</v>
      </c>
      <c r="E2" s="31">
        <f>H26+K41</f>
        <v>623.21333333333337</v>
      </c>
      <c r="G2" s="62" t="s">
        <v>19</v>
      </c>
      <c r="J2" s="43"/>
    </row>
    <row r="3" spans="1:13">
      <c r="A3" s="1" t="s">
        <v>8</v>
      </c>
      <c r="B3" s="2" t="s">
        <v>88</v>
      </c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(SUM(I8:L8) - MIN(I8:L8) - MAX(I8:L8))/2</f>
        <v>19.5</v>
      </c>
      <c r="I8" s="9">
        <v>19</v>
      </c>
      <c r="J8" s="9">
        <v>18</v>
      </c>
      <c r="K8" s="9">
        <v>20</v>
      </c>
      <c r="L8" s="9">
        <v>20</v>
      </c>
      <c r="M8" s="52">
        <v>0</v>
      </c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(SUM(I11:L11) - MIN(I11:L11) - MAX(I11:L11))/2</f>
        <v>20</v>
      </c>
      <c r="I11" s="9">
        <v>20</v>
      </c>
      <c r="J11" s="9">
        <v>19</v>
      </c>
      <c r="K11" s="9">
        <v>20</v>
      </c>
      <c r="L11" s="9">
        <v>20</v>
      </c>
      <c r="M11" s="52">
        <v>0</v>
      </c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(SUM(I14:L14) - MIN(I14:L14) - MAX(I14:L14))/2</f>
        <v>19.5</v>
      </c>
      <c r="I14" s="9">
        <v>19</v>
      </c>
      <c r="J14" s="9">
        <v>19</v>
      </c>
      <c r="K14" s="9">
        <v>20</v>
      </c>
      <c r="L14" s="9">
        <v>20</v>
      </c>
      <c r="M14" s="52">
        <v>0</v>
      </c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(SUM(I17:L17) - MIN(I17:L17) - MAX(I17:L17))/2</f>
        <v>19</v>
      </c>
      <c r="I17" s="9">
        <v>18</v>
      </c>
      <c r="J17" s="9">
        <v>18</v>
      </c>
      <c r="K17" s="9">
        <v>20</v>
      </c>
      <c r="L17" s="9">
        <v>20</v>
      </c>
      <c r="M17" s="52">
        <v>0</v>
      </c>
    </row>
    <row r="18" spans="1:13">
      <c r="A18" s="3" t="s">
        <v>38</v>
      </c>
      <c r="B18" s="4"/>
      <c r="C18" s="4"/>
      <c r="D18" s="4"/>
      <c r="E18" s="4"/>
      <c r="F18" s="4"/>
      <c r="G18" s="4"/>
      <c r="H18" s="25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(SUM(I20:L20) - MIN(I20:L20) - MAX(I20:L20))/2</f>
        <v>19.5</v>
      </c>
      <c r="I20" s="9">
        <v>19</v>
      </c>
      <c r="J20" s="9">
        <v>19</v>
      </c>
      <c r="K20" s="9">
        <v>20</v>
      </c>
      <c r="L20" s="9">
        <v>20</v>
      </c>
      <c r="M20" s="52">
        <v>0</v>
      </c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Captains!D21</f>
        <v>18.600000000000001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116.1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16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 t="str">
        <f t="shared" si="0"/>
        <v>Monroe CC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 t="str">
        <f t="shared" si="0"/>
        <v>Savion &amp; the MOSFETS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6</v>
      </c>
      <c r="E33" s="43">
        <v>0</v>
      </c>
      <c r="F33" s="43">
        <v>0</v>
      </c>
      <c r="G33" s="43">
        <v>9.5299999999999994</v>
      </c>
      <c r="H33" s="59">
        <f>10*D33 + 5*E33</f>
        <v>60</v>
      </c>
      <c r="I33" s="56">
        <f>IF((D33+E33-F33)&gt;0, 5*(D33+E33-F33), 0)</f>
        <v>30</v>
      </c>
      <c r="J33" s="56">
        <f>IF(AND(D33=6, F33=0), (120 - G33)/3, 0)</f>
        <v>36.823333333333331</v>
      </c>
      <c r="K33" s="60">
        <f>H33+I33+J33</f>
        <v>126.82333333333332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6</v>
      </c>
      <c r="E35" s="43">
        <v>0</v>
      </c>
      <c r="F35" s="43">
        <v>0</v>
      </c>
      <c r="G35" s="43">
        <v>9.64</v>
      </c>
      <c r="H35" s="59">
        <f>10*D35 + 5*E35</f>
        <v>60</v>
      </c>
      <c r="I35" s="56">
        <f>IF((D35+E35-F35)&gt;0, 5*(D35+E35-F35), 0)</f>
        <v>30</v>
      </c>
      <c r="J35" s="56">
        <f>IF(AND(D35=6, F35=0), (120 - G35)/3, 0)</f>
        <v>36.786666666666669</v>
      </c>
      <c r="K35" s="60">
        <f>H35+I35+J35</f>
        <v>126.78666666666666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6</v>
      </c>
      <c r="E37" s="43">
        <v>0</v>
      </c>
      <c r="F37" s="43">
        <v>0</v>
      </c>
      <c r="G37" s="43">
        <v>9.84</v>
      </c>
      <c r="H37" s="59">
        <f>10*D37 + 5*E37</f>
        <v>60</v>
      </c>
      <c r="I37" s="56">
        <f>IF((D37+E37-F37)&gt;0, 5*(D37+E37-F37), 0)</f>
        <v>30</v>
      </c>
      <c r="J37" s="56">
        <f>IF(AND(D37=6, F37=0), (120 - G37)/3, 0)</f>
        <v>36.72</v>
      </c>
      <c r="K37" s="60">
        <f>H37+I37+J37</f>
        <v>126.72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6</v>
      </c>
      <c r="E39" s="43">
        <v>0</v>
      </c>
      <c r="F39" s="43">
        <v>0</v>
      </c>
      <c r="G39" s="43">
        <v>9.65</v>
      </c>
      <c r="H39" s="59">
        <f>10*D39 + 5*E39</f>
        <v>60</v>
      </c>
      <c r="I39" s="56">
        <f>IF((D39+E39-F39)&gt;0, 5*(D39+E39-F39), 0)</f>
        <v>30</v>
      </c>
      <c r="J39" s="56">
        <f>IF(AND(D39=6, F39=0), (120 - G39)/3, 0)</f>
        <v>36.783333333333331</v>
      </c>
      <c r="K39" s="60">
        <f>H39+I39+J39</f>
        <v>126.78333333333333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507.11333333333334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H23" sqref="H23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17</v>
      </c>
    </row>
    <row r="2" spans="1:13" ht="16.5" thickBot="1">
      <c r="A2" s="1" t="s">
        <v>0</v>
      </c>
      <c r="B2" s="2"/>
      <c r="D2" s="32" t="s">
        <v>4</v>
      </c>
      <c r="E2" s="31">
        <f>H26+K41</f>
        <v>0</v>
      </c>
      <c r="G2" s="62" t="s">
        <v>19</v>
      </c>
      <c r="J2" s="43"/>
    </row>
    <row r="3" spans="1:13">
      <c r="A3" s="1" t="s">
        <v>8</v>
      </c>
      <c r="B3" s="2"/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(SUM(I8:M8) - MIN(I8:M8) - MAX(I8:M8))/3</f>
        <v>0</v>
      </c>
      <c r="I8" s="9">
        <v>0</v>
      </c>
      <c r="J8" s="9">
        <v>0</v>
      </c>
      <c r="K8" s="9">
        <v>0</v>
      </c>
      <c r="L8" s="9">
        <v>0</v>
      </c>
      <c r="M8" s="52">
        <v>0</v>
      </c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(SUM(I11:M11) - MIN(I11:M11) - MAX(I11:M11))/3</f>
        <v>0</v>
      </c>
      <c r="I11" s="9">
        <v>0</v>
      </c>
      <c r="J11" s="9">
        <v>0</v>
      </c>
      <c r="K11" s="9">
        <v>0</v>
      </c>
      <c r="L11" s="9">
        <v>0</v>
      </c>
      <c r="M11" s="52">
        <v>0</v>
      </c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(SUM(I14:M14) - MIN(I14:M14) - MAX(I14:M14))/3</f>
        <v>0</v>
      </c>
      <c r="I14" s="9">
        <v>0</v>
      </c>
      <c r="J14" s="9">
        <v>0</v>
      </c>
      <c r="K14" s="9">
        <v>0</v>
      </c>
      <c r="L14" s="9">
        <v>0</v>
      </c>
      <c r="M14" s="52">
        <v>0</v>
      </c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(SUM(I17:M17) - MIN(I17:M17) - MAX(I17:M17))/3</f>
        <v>0</v>
      </c>
      <c r="I17" s="9">
        <v>0</v>
      </c>
      <c r="J17" s="9">
        <v>0</v>
      </c>
      <c r="K17" s="9">
        <v>0</v>
      </c>
      <c r="L17" s="9">
        <v>0</v>
      </c>
      <c r="M17" s="52">
        <v>0</v>
      </c>
    </row>
    <row r="18" spans="1:13">
      <c r="A18" s="3" t="s">
        <v>38</v>
      </c>
      <c r="B18" s="4"/>
      <c r="C18" s="4"/>
      <c r="D18" s="4"/>
      <c r="E18" s="4"/>
      <c r="F18" s="4"/>
      <c r="G18" s="4"/>
      <c r="H18" s="4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(SUM(I20:M20) - MIN(I20:M20) - MAX(I20:M20))/3</f>
        <v>0</v>
      </c>
      <c r="I20" s="9">
        <v>0</v>
      </c>
      <c r="J20" s="9">
        <v>0</v>
      </c>
      <c r="K20" s="9">
        <v>0</v>
      </c>
      <c r="L20" s="9">
        <v>0</v>
      </c>
      <c r="M20" s="52">
        <v>0</v>
      </c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Captains!D22</f>
        <v>0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0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17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>
        <f t="shared" si="0"/>
        <v>0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>
        <f t="shared" si="0"/>
        <v>0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0</v>
      </c>
      <c r="E33" s="43">
        <v>0</v>
      </c>
      <c r="F33" s="43">
        <v>0</v>
      </c>
      <c r="G33" s="43">
        <v>0</v>
      </c>
      <c r="H33" s="59">
        <f>10*D33 + 5*E33</f>
        <v>0</v>
      </c>
      <c r="I33" s="56">
        <f>IF((D33+E33-F33)&gt;0, 5*(D33+E33-F33), 0)</f>
        <v>0</v>
      </c>
      <c r="J33" s="56">
        <f>IF(AND(D33=6, F33=0), (120 - G33)/3, 0)</f>
        <v>0</v>
      </c>
      <c r="K33" s="60">
        <f>H33+I33+J33</f>
        <v>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0</v>
      </c>
      <c r="E35" s="43">
        <v>0</v>
      </c>
      <c r="F35" s="43">
        <v>0</v>
      </c>
      <c r="G35" s="43">
        <v>0</v>
      </c>
      <c r="H35" s="59">
        <f>10*D35 + 5*E35</f>
        <v>0</v>
      </c>
      <c r="I35" s="56">
        <f>IF((D35+E35-F35)&gt;0, 5*(D35+E35-F35), 0)</f>
        <v>0</v>
      </c>
      <c r="J35" s="56">
        <f>IF(AND(D35=6, F35=0), (120 - G35)/3, 0)</f>
        <v>0</v>
      </c>
      <c r="K35" s="60">
        <f>H35+I35+J35</f>
        <v>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0</v>
      </c>
      <c r="E37" s="43">
        <v>0</v>
      </c>
      <c r="F37" s="43">
        <v>0</v>
      </c>
      <c r="G37" s="43">
        <v>0</v>
      </c>
      <c r="H37" s="59">
        <f>10*D37 + 5*E37</f>
        <v>0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0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0</v>
      </c>
      <c r="E39" s="43">
        <v>0</v>
      </c>
      <c r="F39" s="43">
        <v>0</v>
      </c>
      <c r="G39" s="43">
        <v>0</v>
      </c>
      <c r="H39" s="59">
        <f>10*D39 + 5*E39</f>
        <v>0</v>
      </c>
      <c r="I39" s="56">
        <f>IF((D39+E39-F39)&gt;0, 5*(D39+E39-F39), 0)</f>
        <v>0</v>
      </c>
      <c r="J39" s="56">
        <f>IF(AND(D39=6, F39=0), (120 - G39)/3, 0)</f>
        <v>0</v>
      </c>
      <c r="K39" s="60">
        <f>H39+I39+J39</f>
        <v>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H23" sqref="H23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18</v>
      </c>
    </row>
    <row r="2" spans="1:13" ht="16.5" thickBot="1">
      <c r="A2" s="1" t="s">
        <v>0</v>
      </c>
      <c r="B2" s="2"/>
      <c r="D2" s="32" t="s">
        <v>4</v>
      </c>
      <c r="E2" s="31">
        <f>H26+K41</f>
        <v>0</v>
      </c>
      <c r="G2" s="62" t="s">
        <v>19</v>
      </c>
      <c r="J2" s="43"/>
    </row>
    <row r="3" spans="1:13">
      <c r="A3" s="1" t="s">
        <v>8</v>
      </c>
      <c r="B3" s="2"/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(SUM(I8:M8) - MIN(I8:M8) - MAX(I8:M8))/3</f>
        <v>0</v>
      </c>
      <c r="I8" s="9">
        <v>0</v>
      </c>
      <c r="J8" s="9">
        <v>0</v>
      </c>
      <c r="K8" s="9">
        <v>0</v>
      </c>
      <c r="L8" s="9">
        <v>0</v>
      </c>
      <c r="M8" s="52">
        <v>0</v>
      </c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(SUM(I11:M11) - MIN(I11:M11) - MAX(I11:M11))/3</f>
        <v>0</v>
      </c>
      <c r="I11" s="9">
        <v>0</v>
      </c>
      <c r="J11" s="9">
        <v>0</v>
      </c>
      <c r="K11" s="9">
        <v>0</v>
      </c>
      <c r="L11" s="9">
        <v>0</v>
      </c>
      <c r="M11" s="52">
        <v>0</v>
      </c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(SUM(I14:M14) - MIN(I14:M14) - MAX(I14:M14))/3</f>
        <v>0</v>
      </c>
      <c r="I14" s="9">
        <v>0</v>
      </c>
      <c r="J14" s="9">
        <v>0</v>
      </c>
      <c r="K14" s="9">
        <v>0</v>
      </c>
      <c r="L14" s="9">
        <v>0</v>
      </c>
      <c r="M14" s="52">
        <v>0</v>
      </c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(SUM(I17:M17) - MIN(I17:M17) - MAX(I17:M17))/3</f>
        <v>0</v>
      </c>
      <c r="I17" s="9">
        <v>0</v>
      </c>
      <c r="J17" s="9">
        <v>0</v>
      </c>
      <c r="K17" s="9">
        <v>0</v>
      </c>
      <c r="L17" s="9">
        <v>0</v>
      </c>
      <c r="M17" s="52">
        <v>0</v>
      </c>
    </row>
    <row r="18" spans="1:13">
      <c r="A18" s="3" t="s">
        <v>38</v>
      </c>
      <c r="B18" s="4"/>
      <c r="C18" s="4"/>
      <c r="D18" s="4"/>
      <c r="E18" s="4"/>
      <c r="F18" s="4"/>
      <c r="G18" s="4"/>
      <c r="H18" s="4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(SUM(I20:M20) - MIN(I20:M20) - MAX(I20:M20))/3</f>
        <v>0</v>
      </c>
      <c r="I20" s="9">
        <v>0</v>
      </c>
      <c r="J20" s="9">
        <v>0</v>
      </c>
      <c r="K20" s="9">
        <v>0</v>
      </c>
      <c r="L20" s="9">
        <v>0</v>
      </c>
      <c r="M20" s="52">
        <v>0</v>
      </c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Captains!D23</f>
        <v>0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0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18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>
        <f t="shared" si="0"/>
        <v>0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>
        <f t="shared" si="0"/>
        <v>0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0</v>
      </c>
      <c r="E33" s="43">
        <v>0</v>
      </c>
      <c r="F33" s="43">
        <v>0</v>
      </c>
      <c r="G33" s="43">
        <v>0</v>
      </c>
      <c r="H33" s="59">
        <f>10*D33 + 5*E33</f>
        <v>0</v>
      </c>
      <c r="I33" s="56">
        <f>IF((D33+E33-F33)&gt;0, 5*(D33+E33-F33), 0)</f>
        <v>0</v>
      </c>
      <c r="J33" s="56">
        <f>IF(AND(D33=6, F33=0), (120 - G33)/3, 0)</f>
        <v>0</v>
      </c>
      <c r="K33" s="60">
        <f>H33+I33+J33</f>
        <v>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0</v>
      </c>
      <c r="E35" s="43">
        <v>0</v>
      </c>
      <c r="F35" s="43">
        <v>0</v>
      </c>
      <c r="G35" s="43">
        <v>0</v>
      </c>
      <c r="H35" s="59">
        <f>10*D35 + 5*E35</f>
        <v>0</v>
      </c>
      <c r="I35" s="56">
        <f>IF((D35+E35-F35)&gt;0, 5*(D35+E35-F35), 0)</f>
        <v>0</v>
      </c>
      <c r="J35" s="56">
        <f>IF(AND(D35=6, F35=0), (120 - G35)/3, 0)</f>
        <v>0</v>
      </c>
      <c r="K35" s="60">
        <f>H35+I35+J35</f>
        <v>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0</v>
      </c>
      <c r="E37" s="43">
        <v>0</v>
      </c>
      <c r="F37" s="43">
        <v>0</v>
      </c>
      <c r="G37" s="43">
        <v>0</v>
      </c>
      <c r="H37" s="59">
        <f>10*D37 + 5*E37</f>
        <v>0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0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0</v>
      </c>
      <c r="E39" s="43">
        <v>0</v>
      </c>
      <c r="F39" s="43">
        <v>0</v>
      </c>
      <c r="G39" s="43">
        <v>0</v>
      </c>
      <c r="H39" s="59">
        <f>10*D39 + 5*E39</f>
        <v>0</v>
      </c>
      <c r="I39" s="56">
        <f>IF((D39+E39-F39)&gt;0, 5*(D39+E39-F39), 0)</f>
        <v>0</v>
      </c>
      <c r="J39" s="56">
        <f>IF(AND(D39=6, F39=0), (120 - G39)/3, 0)</f>
        <v>0</v>
      </c>
      <c r="K39" s="60">
        <f>H39+I39+J39</f>
        <v>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H23" sqref="H23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19</v>
      </c>
    </row>
    <row r="2" spans="1:13" ht="16.5" thickBot="1">
      <c r="A2" s="1" t="s">
        <v>0</v>
      </c>
      <c r="B2" s="2"/>
      <c r="D2" s="32" t="s">
        <v>4</v>
      </c>
      <c r="E2" s="31">
        <f>H26+K41</f>
        <v>0</v>
      </c>
      <c r="G2" s="62" t="s">
        <v>19</v>
      </c>
      <c r="J2" s="43"/>
    </row>
    <row r="3" spans="1:13">
      <c r="A3" s="1" t="s">
        <v>8</v>
      </c>
      <c r="B3" s="2"/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(SUM(I8:M8) - MIN(I8:M8) - MAX(I8:M8))/3</f>
        <v>0</v>
      </c>
      <c r="I8" s="9">
        <v>0</v>
      </c>
      <c r="J8" s="9">
        <v>0</v>
      </c>
      <c r="K8" s="9">
        <v>0</v>
      </c>
      <c r="L8" s="9">
        <v>0</v>
      </c>
      <c r="M8" s="52">
        <v>0</v>
      </c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(SUM(I11:M11) - MIN(I11:M11) - MAX(I11:M11))/3</f>
        <v>0</v>
      </c>
      <c r="I11" s="9">
        <v>0</v>
      </c>
      <c r="J11" s="9">
        <v>0</v>
      </c>
      <c r="K11" s="9">
        <v>0</v>
      </c>
      <c r="L11" s="9">
        <v>0</v>
      </c>
      <c r="M11" s="52">
        <v>0</v>
      </c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(SUM(I14:M14) - MIN(I14:M14) - MAX(I14:M14))/3</f>
        <v>0</v>
      </c>
      <c r="I14" s="9">
        <v>0</v>
      </c>
      <c r="J14" s="9">
        <v>0</v>
      </c>
      <c r="K14" s="9">
        <v>0</v>
      </c>
      <c r="L14" s="9">
        <v>0</v>
      </c>
      <c r="M14" s="52">
        <v>0</v>
      </c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(SUM(I17:M17) - MIN(I17:M17) - MAX(I17:M17))/3</f>
        <v>0</v>
      </c>
      <c r="I17" s="9">
        <v>0</v>
      </c>
      <c r="J17" s="9">
        <v>0</v>
      </c>
      <c r="K17" s="9">
        <v>0</v>
      </c>
      <c r="L17" s="9">
        <v>0</v>
      </c>
      <c r="M17" s="52">
        <v>0</v>
      </c>
    </row>
    <row r="18" spans="1:13">
      <c r="A18" s="3" t="s">
        <v>38</v>
      </c>
      <c r="B18" s="4"/>
      <c r="C18" s="4"/>
      <c r="D18" s="4"/>
      <c r="E18" s="4"/>
      <c r="F18" s="4"/>
      <c r="G18" s="4"/>
      <c r="H18" s="4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(SUM(I20:M20) - MIN(I20:M20) - MAX(I20:M20))/3</f>
        <v>0</v>
      </c>
      <c r="I20" s="9">
        <v>0</v>
      </c>
      <c r="J20" s="9">
        <v>0</v>
      </c>
      <c r="K20" s="9">
        <v>0</v>
      </c>
      <c r="L20" s="9">
        <v>0</v>
      </c>
      <c r="M20" s="52">
        <v>0</v>
      </c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Captains!D24</f>
        <v>0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0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19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>
        <f t="shared" si="0"/>
        <v>0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>
        <f t="shared" si="0"/>
        <v>0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0</v>
      </c>
      <c r="E33" s="43">
        <v>0</v>
      </c>
      <c r="F33" s="43">
        <v>0</v>
      </c>
      <c r="G33" s="43">
        <v>0</v>
      </c>
      <c r="H33" s="59">
        <f>10*D33 + 5*E33</f>
        <v>0</v>
      </c>
      <c r="I33" s="56">
        <f>IF((D33+E33-F33)&gt;0, 5*(D33+E33-F33), 0)</f>
        <v>0</v>
      </c>
      <c r="J33" s="56">
        <f>IF(AND(D33=6, F33=0), (120 - G33)/3, 0)</f>
        <v>0</v>
      </c>
      <c r="K33" s="60">
        <f>H33+I33+J33</f>
        <v>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0</v>
      </c>
      <c r="E35" s="43">
        <v>0</v>
      </c>
      <c r="F35" s="43">
        <v>0</v>
      </c>
      <c r="G35" s="43">
        <v>0</v>
      </c>
      <c r="H35" s="59">
        <f>10*D35 + 5*E35</f>
        <v>0</v>
      </c>
      <c r="I35" s="56">
        <f>IF((D35+E35-F35)&gt;0, 5*(D35+E35-F35), 0)</f>
        <v>0</v>
      </c>
      <c r="J35" s="56">
        <f>IF(AND(D35=6, F35=0), (120 - G35)/3, 0)</f>
        <v>0</v>
      </c>
      <c r="K35" s="60">
        <f>H35+I35+J35</f>
        <v>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0</v>
      </c>
      <c r="E37" s="43">
        <v>0</v>
      </c>
      <c r="F37" s="43">
        <v>0</v>
      </c>
      <c r="G37" s="43">
        <v>0</v>
      </c>
      <c r="H37" s="59">
        <f>10*D37 + 5*E37</f>
        <v>0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0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0</v>
      </c>
      <c r="E39" s="43">
        <v>0</v>
      </c>
      <c r="F39" s="43">
        <v>0</v>
      </c>
      <c r="G39" s="43">
        <v>0</v>
      </c>
      <c r="H39" s="59">
        <f>10*D39 + 5*E39</f>
        <v>0</v>
      </c>
      <c r="I39" s="56">
        <f>IF((D39+E39-F39)&gt;0, 5*(D39+E39-F39), 0)</f>
        <v>0</v>
      </c>
      <c r="J39" s="56">
        <f>IF(AND(D39=6, F39=0), (120 - G39)/3, 0)</f>
        <v>0</v>
      </c>
      <c r="K39" s="60">
        <f>H39+I39+J39</f>
        <v>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H23" sqref="H23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20</v>
      </c>
    </row>
    <row r="2" spans="1:13" ht="16.5" thickBot="1">
      <c r="A2" s="1" t="s">
        <v>0</v>
      </c>
      <c r="B2" s="2"/>
      <c r="D2" s="32" t="s">
        <v>4</v>
      </c>
      <c r="E2" s="31">
        <f>H26+K41</f>
        <v>0</v>
      </c>
      <c r="G2" s="62" t="s">
        <v>19</v>
      </c>
      <c r="J2" s="43"/>
    </row>
    <row r="3" spans="1:13">
      <c r="A3" s="1" t="s">
        <v>8</v>
      </c>
      <c r="B3" s="2"/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(SUM(I8:M8) - MIN(I8:M8) - MAX(I8:M8))/3</f>
        <v>0</v>
      </c>
      <c r="I8" s="9">
        <v>0</v>
      </c>
      <c r="J8" s="9">
        <v>0</v>
      </c>
      <c r="K8" s="9">
        <v>0</v>
      </c>
      <c r="L8" s="9">
        <v>0</v>
      </c>
      <c r="M8" s="52">
        <v>0</v>
      </c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(SUM(I11:M11) - MIN(I11:M11) - MAX(I11:M11))/3</f>
        <v>0</v>
      </c>
      <c r="I11" s="9">
        <v>0</v>
      </c>
      <c r="J11" s="9">
        <v>0</v>
      </c>
      <c r="K11" s="9">
        <v>0</v>
      </c>
      <c r="L11" s="9">
        <v>0</v>
      </c>
      <c r="M11" s="52">
        <v>0</v>
      </c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(SUM(I14:M14) - MIN(I14:M14) - MAX(I14:M14))/3</f>
        <v>0</v>
      </c>
      <c r="I14" s="9">
        <v>0</v>
      </c>
      <c r="J14" s="9">
        <v>0</v>
      </c>
      <c r="K14" s="9">
        <v>0</v>
      </c>
      <c r="L14" s="9">
        <v>0</v>
      </c>
      <c r="M14" s="52">
        <v>0</v>
      </c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(SUM(I17:M17) - MIN(I17:M17) - MAX(I17:M17))/3</f>
        <v>0</v>
      </c>
      <c r="I17" s="9">
        <v>0</v>
      </c>
      <c r="J17" s="9">
        <v>0</v>
      </c>
      <c r="K17" s="9">
        <v>0</v>
      </c>
      <c r="L17" s="9">
        <v>0</v>
      </c>
      <c r="M17" s="52">
        <v>0</v>
      </c>
    </row>
    <row r="18" spans="1:13">
      <c r="A18" s="3" t="s">
        <v>38</v>
      </c>
      <c r="B18" s="4"/>
      <c r="C18" s="4"/>
      <c r="D18" s="4"/>
      <c r="E18" s="4"/>
      <c r="F18" s="4"/>
      <c r="G18" s="4"/>
      <c r="H18" s="4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(SUM(I20:M20) - MIN(I20:M20) - MAX(I20:M20))/3</f>
        <v>0</v>
      </c>
      <c r="I20" s="9">
        <v>0</v>
      </c>
      <c r="J20" s="9">
        <v>0</v>
      </c>
      <c r="K20" s="9">
        <v>0</v>
      </c>
      <c r="L20" s="9">
        <v>0</v>
      </c>
      <c r="M20" s="52">
        <v>0</v>
      </c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Captains!D25</f>
        <v>0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0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20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>
        <f t="shared" si="0"/>
        <v>0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>
        <f t="shared" si="0"/>
        <v>0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0</v>
      </c>
      <c r="E33" s="43">
        <v>0</v>
      </c>
      <c r="F33" s="43">
        <v>0</v>
      </c>
      <c r="G33" s="43">
        <v>0</v>
      </c>
      <c r="H33" s="59">
        <f>10*D33 + 5*E33</f>
        <v>0</v>
      </c>
      <c r="I33" s="56">
        <f>IF((D33+E33-F33)&gt;0, 5*(D33+E33-F33), 0)</f>
        <v>0</v>
      </c>
      <c r="J33" s="56">
        <f>IF(AND(D33=6, F33=0), (120 - G33)/3, 0)</f>
        <v>0</v>
      </c>
      <c r="K33" s="60">
        <f>H33+I33+J33</f>
        <v>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0</v>
      </c>
      <c r="E35" s="43">
        <v>0</v>
      </c>
      <c r="F35" s="43">
        <v>0</v>
      </c>
      <c r="G35" s="43">
        <v>0</v>
      </c>
      <c r="H35" s="59">
        <f>10*D35 + 5*E35</f>
        <v>0</v>
      </c>
      <c r="I35" s="56">
        <f>IF((D35+E35-F35)&gt;0, 5*(D35+E35-F35), 0)</f>
        <v>0</v>
      </c>
      <c r="J35" s="56">
        <f>IF(AND(D35=6, F35=0), (120 - G35)/3, 0)</f>
        <v>0</v>
      </c>
      <c r="K35" s="60">
        <f>H35+I35+J35</f>
        <v>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0</v>
      </c>
      <c r="E37" s="43">
        <v>0</v>
      </c>
      <c r="F37" s="43">
        <v>0</v>
      </c>
      <c r="G37" s="43">
        <v>0</v>
      </c>
      <c r="H37" s="59">
        <f>10*D37 + 5*E37</f>
        <v>0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0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0</v>
      </c>
      <c r="E39" s="43">
        <v>0</v>
      </c>
      <c r="F39" s="43">
        <v>0</v>
      </c>
      <c r="G39" s="43">
        <v>0</v>
      </c>
      <c r="H39" s="59">
        <f>10*D39 + 5*E39</f>
        <v>0</v>
      </c>
      <c r="I39" s="56">
        <f>IF((D39+E39-F39)&gt;0, 5*(D39+E39-F39), 0)</f>
        <v>0</v>
      </c>
      <c r="J39" s="56">
        <f>IF(AND(D39=6, F39=0), (120 - G39)/3, 0)</f>
        <v>0</v>
      </c>
      <c r="K39" s="60">
        <f>H39+I39+J39</f>
        <v>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H23" sqref="H23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21</v>
      </c>
    </row>
    <row r="2" spans="1:13" ht="16.5" thickBot="1">
      <c r="A2" s="1" t="s">
        <v>0</v>
      </c>
      <c r="B2" s="2"/>
      <c r="D2" s="32" t="s">
        <v>4</v>
      </c>
      <c r="E2" s="31">
        <f>H26+K41</f>
        <v>0</v>
      </c>
      <c r="G2" s="62" t="s">
        <v>19</v>
      </c>
      <c r="J2" s="43"/>
    </row>
    <row r="3" spans="1:13">
      <c r="A3" s="1" t="s">
        <v>8</v>
      </c>
      <c r="B3" s="2"/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(SUM(I8:M8) - MIN(I8:M8) - MAX(I8:M8))/3</f>
        <v>0</v>
      </c>
      <c r="I8" s="9">
        <v>0</v>
      </c>
      <c r="J8" s="9">
        <v>0</v>
      </c>
      <c r="K8" s="9">
        <v>0</v>
      </c>
      <c r="L8" s="9">
        <v>0</v>
      </c>
      <c r="M8" s="52">
        <v>0</v>
      </c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(SUM(I11:M11) - MIN(I11:M11) - MAX(I11:M11))/3</f>
        <v>0</v>
      </c>
      <c r="I11" s="9">
        <v>0</v>
      </c>
      <c r="J11" s="9">
        <v>0</v>
      </c>
      <c r="K11" s="9">
        <v>0</v>
      </c>
      <c r="L11" s="9">
        <v>0</v>
      </c>
      <c r="M11" s="52">
        <v>0</v>
      </c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(SUM(I14:M14) - MIN(I14:M14) - MAX(I14:M14))/3</f>
        <v>0</v>
      </c>
      <c r="I14" s="9">
        <v>0</v>
      </c>
      <c r="J14" s="9">
        <v>0</v>
      </c>
      <c r="K14" s="9">
        <v>0</v>
      </c>
      <c r="L14" s="9">
        <v>0</v>
      </c>
      <c r="M14" s="52">
        <v>0</v>
      </c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(SUM(I17:M17) - MIN(I17:M17) - MAX(I17:M17))/3</f>
        <v>0</v>
      </c>
      <c r="I17" s="9">
        <v>0</v>
      </c>
      <c r="J17" s="9">
        <v>0</v>
      </c>
      <c r="K17" s="9">
        <v>0</v>
      </c>
      <c r="L17" s="9">
        <v>0</v>
      </c>
      <c r="M17" s="52">
        <v>0</v>
      </c>
    </row>
    <row r="18" spans="1:13">
      <c r="A18" s="3" t="s">
        <v>38</v>
      </c>
      <c r="B18" s="4"/>
      <c r="C18" s="4"/>
      <c r="D18" s="4"/>
      <c r="E18" s="4"/>
      <c r="F18" s="4"/>
      <c r="G18" s="4"/>
      <c r="H18" s="4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(SUM(I20:M20) - MIN(I20:M20) - MAX(I20:M20))/3</f>
        <v>0</v>
      </c>
      <c r="I20" s="9">
        <v>0</v>
      </c>
      <c r="J20" s="9">
        <v>0</v>
      </c>
      <c r="K20" s="9">
        <v>0</v>
      </c>
      <c r="L20" s="9">
        <v>0</v>
      </c>
      <c r="M20" s="52">
        <v>0</v>
      </c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Captains!D26</f>
        <v>0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0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21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>
        <f t="shared" si="0"/>
        <v>0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>
        <f t="shared" si="0"/>
        <v>0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0</v>
      </c>
      <c r="E33" s="43">
        <v>0</v>
      </c>
      <c r="F33" s="43">
        <v>0</v>
      </c>
      <c r="G33" s="43">
        <v>0</v>
      </c>
      <c r="H33" s="59">
        <f>10*D33 + 5*E33</f>
        <v>0</v>
      </c>
      <c r="I33" s="56">
        <f>IF((D33+E33-F33)&gt;0, 5*(D33+E33-F33), 0)</f>
        <v>0</v>
      </c>
      <c r="J33" s="56">
        <f>IF(AND(D33=6, F33=0), (120 - G33)/3, 0)</f>
        <v>0</v>
      </c>
      <c r="K33" s="60">
        <f>H33+I33+J33</f>
        <v>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0</v>
      </c>
      <c r="E35" s="43">
        <v>0</v>
      </c>
      <c r="F35" s="43">
        <v>0</v>
      </c>
      <c r="G35" s="43">
        <v>0</v>
      </c>
      <c r="H35" s="59">
        <f>10*D35 + 5*E35</f>
        <v>0</v>
      </c>
      <c r="I35" s="56">
        <f>IF((D35+E35-F35)&gt;0, 5*(D35+E35-F35), 0)</f>
        <v>0</v>
      </c>
      <c r="J35" s="56">
        <f>IF(AND(D35=6, F35=0), (120 - G35)/3, 0)</f>
        <v>0</v>
      </c>
      <c r="K35" s="60">
        <f>H35+I35+J35</f>
        <v>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0</v>
      </c>
      <c r="E37" s="43">
        <v>0</v>
      </c>
      <c r="F37" s="43">
        <v>0</v>
      </c>
      <c r="G37" s="43">
        <v>0</v>
      </c>
      <c r="H37" s="59">
        <f>10*D37 + 5*E37</f>
        <v>0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0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0</v>
      </c>
      <c r="E39" s="43">
        <v>0</v>
      </c>
      <c r="F39" s="43">
        <v>0</v>
      </c>
      <c r="G39" s="43">
        <v>0</v>
      </c>
      <c r="H39" s="59">
        <f>10*D39 + 5*E39</f>
        <v>0</v>
      </c>
      <c r="I39" s="56">
        <f>IF((D39+E39-F39)&gt;0, 5*(D39+E39-F39), 0)</f>
        <v>0</v>
      </c>
      <c r="J39" s="56">
        <f>IF(AND(D39=6, F39=0), (120 - G39)/3, 0)</f>
        <v>0</v>
      </c>
      <c r="K39" s="60">
        <f>H39+I39+J39</f>
        <v>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H23" sqref="H23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22</v>
      </c>
    </row>
    <row r="2" spans="1:13" ht="16.5" thickBot="1">
      <c r="A2" s="1" t="s">
        <v>0</v>
      </c>
      <c r="B2" s="2"/>
      <c r="D2" s="32" t="s">
        <v>4</v>
      </c>
      <c r="E2" s="31">
        <f>H26+K41</f>
        <v>0</v>
      </c>
      <c r="G2" s="62" t="s">
        <v>19</v>
      </c>
      <c r="J2" s="43"/>
    </row>
    <row r="3" spans="1:13">
      <c r="A3" s="1" t="s">
        <v>8</v>
      </c>
      <c r="B3" s="2"/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(SUM(I8:M8) - MIN(I8:M8) - MAX(I8:M8))/3</f>
        <v>0</v>
      </c>
      <c r="I8" s="9">
        <v>0</v>
      </c>
      <c r="J8" s="9">
        <v>0</v>
      </c>
      <c r="K8" s="9">
        <v>0</v>
      </c>
      <c r="L8" s="9">
        <v>0</v>
      </c>
      <c r="M8" s="52">
        <v>0</v>
      </c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(SUM(I11:M11) - MIN(I11:M11) - MAX(I11:M11))/3</f>
        <v>0</v>
      </c>
      <c r="I11" s="9">
        <v>0</v>
      </c>
      <c r="J11" s="9">
        <v>0</v>
      </c>
      <c r="K11" s="9">
        <v>0</v>
      </c>
      <c r="L11" s="9">
        <v>0</v>
      </c>
      <c r="M11" s="52">
        <v>0</v>
      </c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(SUM(I14:M14) - MIN(I14:M14) - MAX(I14:M14))/3</f>
        <v>0</v>
      </c>
      <c r="I14" s="9">
        <v>0</v>
      </c>
      <c r="J14" s="9">
        <v>0</v>
      </c>
      <c r="K14" s="9">
        <v>0</v>
      </c>
      <c r="L14" s="9">
        <v>0</v>
      </c>
      <c r="M14" s="52">
        <v>0</v>
      </c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(SUM(I17:M17) - MIN(I17:M17) - MAX(I17:M17))/3</f>
        <v>0</v>
      </c>
      <c r="I17" s="9">
        <v>0</v>
      </c>
      <c r="J17" s="9">
        <v>0</v>
      </c>
      <c r="K17" s="9">
        <v>0</v>
      </c>
      <c r="L17" s="9">
        <v>0</v>
      </c>
      <c r="M17" s="52">
        <v>0</v>
      </c>
    </row>
    <row r="18" spans="1:13">
      <c r="A18" s="3" t="s">
        <v>38</v>
      </c>
      <c r="B18" s="4"/>
      <c r="C18" s="4"/>
      <c r="D18" s="4"/>
      <c r="E18" s="4"/>
      <c r="F18" s="4"/>
      <c r="G18" s="4"/>
      <c r="H18" s="4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(SUM(I20:M20) - MIN(I20:M20) - MAX(I20:M20))/3</f>
        <v>0</v>
      </c>
      <c r="I20" s="9">
        <v>0</v>
      </c>
      <c r="J20" s="9">
        <v>0</v>
      </c>
      <c r="K20" s="9">
        <v>0</v>
      </c>
      <c r="L20" s="9">
        <v>0</v>
      </c>
      <c r="M20" s="52">
        <v>0</v>
      </c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Captains!D27</f>
        <v>0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0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22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>
        <f t="shared" si="0"/>
        <v>0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>
        <f t="shared" si="0"/>
        <v>0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0</v>
      </c>
      <c r="E33" s="43">
        <v>0</v>
      </c>
      <c r="F33" s="43">
        <v>0</v>
      </c>
      <c r="G33" s="43">
        <v>0</v>
      </c>
      <c r="H33" s="59">
        <f>10*D33 + 5*E33</f>
        <v>0</v>
      </c>
      <c r="I33" s="56">
        <f>IF((D33+E33-F33)&gt;0, 5*(D33+E33-F33), 0)</f>
        <v>0</v>
      </c>
      <c r="J33" s="56">
        <f>IF(AND(D33=6, F33=0), (120 - G33)/3, 0)</f>
        <v>0</v>
      </c>
      <c r="K33" s="60">
        <f>H33+I33+J33</f>
        <v>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0</v>
      </c>
      <c r="E35" s="43">
        <v>0</v>
      </c>
      <c r="F35" s="43">
        <v>0</v>
      </c>
      <c r="G35" s="43">
        <v>0</v>
      </c>
      <c r="H35" s="59">
        <f>10*D35 + 5*E35</f>
        <v>0</v>
      </c>
      <c r="I35" s="56">
        <f>IF((D35+E35-F35)&gt;0, 5*(D35+E35-F35), 0)</f>
        <v>0</v>
      </c>
      <c r="J35" s="56">
        <f>IF(AND(D35=6, F35=0), (120 - G35)/3, 0)</f>
        <v>0</v>
      </c>
      <c r="K35" s="60">
        <f>H35+I35+J35</f>
        <v>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0</v>
      </c>
      <c r="E37" s="43">
        <v>0</v>
      </c>
      <c r="F37" s="43">
        <v>0</v>
      </c>
      <c r="G37" s="43">
        <v>0</v>
      </c>
      <c r="H37" s="59">
        <f>10*D37 + 5*E37</f>
        <v>0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0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0</v>
      </c>
      <c r="E39" s="43">
        <v>0</v>
      </c>
      <c r="F39" s="43">
        <v>0</v>
      </c>
      <c r="G39" s="43">
        <v>0</v>
      </c>
      <c r="H39" s="59">
        <f>10*D39 + 5*E39</f>
        <v>0</v>
      </c>
      <c r="I39" s="56">
        <f>IF((D39+E39-F39)&gt;0, 5*(D39+E39-F39), 0)</f>
        <v>0</v>
      </c>
      <c r="J39" s="56">
        <f>IF(AND(D39=6, F39=0), (120 - G39)/3, 0)</f>
        <v>0</v>
      </c>
      <c r="K39" s="60">
        <f>H39+I39+J39</f>
        <v>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H23" sqref="H23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23</v>
      </c>
    </row>
    <row r="2" spans="1:13" ht="16.5" thickBot="1">
      <c r="A2" s="1" t="s">
        <v>0</v>
      </c>
      <c r="B2" s="2"/>
      <c r="D2" s="32" t="s">
        <v>4</v>
      </c>
      <c r="E2" s="31">
        <f>H26+K41</f>
        <v>0</v>
      </c>
      <c r="G2" s="62" t="s">
        <v>19</v>
      </c>
      <c r="J2" s="43"/>
    </row>
    <row r="3" spans="1:13">
      <c r="A3" s="1" t="s">
        <v>8</v>
      </c>
      <c r="B3" s="2"/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(SUM(I8:M8) - MIN(I8:M8) - MAX(I8:M8))/3</f>
        <v>0</v>
      </c>
      <c r="I8" s="9">
        <v>0</v>
      </c>
      <c r="J8" s="9">
        <v>0</v>
      </c>
      <c r="K8" s="9">
        <v>0</v>
      </c>
      <c r="L8" s="9">
        <v>0</v>
      </c>
      <c r="M8" s="52">
        <v>0</v>
      </c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(SUM(I11:M11) - MIN(I11:M11) - MAX(I11:M11))/3</f>
        <v>0</v>
      </c>
      <c r="I11" s="9">
        <v>0</v>
      </c>
      <c r="J11" s="9">
        <v>0</v>
      </c>
      <c r="K11" s="9">
        <v>0</v>
      </c>
      <c r="L11" s="9">
        <v>0</v>
      </c>
      <c r="M11" s="52">
        <v>0</v>
      </c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(SUM(I14:M14) - MIN(I14:M14) - MAX(I14:M14))/3</f>
        <v>0</v>
      </c>
      <c r="I14" s="9">
        <v>0</v>
      </c>
      <c r="J14" s="9">
        <v>0</v>
      </c>
      <c r="K14" s="9">
        <v>0</v>
      </c>
      <c r="L14" s="9">
        <v>0</v>
      </c>
      <c r="M14" s="52">
        <v>0</v>
      </c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(SUM(I17:M17) - MIN(I17:M17) - MAX(I17:M17))/3</f>
        <v>0</v>
      </c>
      <c r="I17" s="9">
        <v>0</v>
      </c>
      <c r="J17" s="9">
        <v>0</v>
      </c>
      <c r="K17" s="9">
        <v>0</v>
      </c>
      <c r="L17" s="9">
        <v>0</v>
      </c>
      <c r="M17" s="52">
        <v>0</v>
      </c>
    </row>
    <row r="18" spans="1:13">
      <c r="A18" s="3" t="s">
        <v>38</v>
      </c>
      <c r="B18" s="4"/>
      <c r="C18" s="4"/>
      <c r="D18" s="4"/>
      <c r="E18" s="4"/>
      <c r="F18" s="4"/>
      <c r="G18" s="4"/>
      <c r="H18" s="4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(SUM(I20:M20) - MIN(I20:M20) - MAX(I20:M20))/3</f>
        <v>0</v>
      </c>
      <c r="I20" s="9">
        <v>0</v>
      </c>
      <c r="J20" s="9">
        <v>0</v>
      </c>
      <c r="K20" s="9">
        <v>0</v>
      </c>
      <c r="L20" s="9">
        <v>0</v>
      </c>
      <c r="M20" s="52">
        <v>0</v>
      </c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Captains!D28</f>
        <v>0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0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23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>
        <f t="shared" si="0"/>
        <v>0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>
        <f t="shared" si="0"/>
        <v>0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0</v>
      </c>
      <c r="E33" s="43">
        <v>0</v>
      </c>
      <c r="F33" s="43">
        <v>0</v>
      </c>
      <c r="G33" s="43">
        <v>0</v>
      </c>
      <c r="H33" s="59">
        <f>10*D33 + 5*E33</f>
        <v>0</v>
      </c>
      <c r="I33" s="56">
        <f>IF((D33+E33-F33)&gt;0, 5*(D33+E33-F33), 0)</f>
        <v>0</v>
      </c>
      <c r="J33" s="56">
        <f>IF(AND(D33=6, F33=0), (120 - G33)/3, 0)</f>
        <v>0</v>
      </c>
      <c r="K33" s="60">
        <f>H33+I33+J33</f>
        <v>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0</v>
      </c>
      <c r="E35" s="43">
        <v>0</v>
      </c>
      <c r="F35" s="43">
        <v>0</v>
      </c>
      <c r="G35" s="43">
        <v>0</v>
      </c>
      <c r="H35" s="59">
        <f>10*D35 + 5*E35</f>
        <v>0</v>
      </c>
      <c r="I35" s="56">
        <f>IF((D35+E35-F35)&gt;0, 5*(D35+E35-F35), 0)</f>
        <v>0</v>
      </c>
      <c r="J35" s="56">
        <f>IF(AND(D35=6, F35=0), (120 - G35)/3, 0)</f>
        <v>0</v>
      </c>
      <c r="K35" s="60">
        <f>H35+I35+J35</f>
        <v>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0</v>
      </c>
      <c r="E37" s="43">
        <v>0</v>
      </c>
      <c r="F37" s="43">
        <v>0</v>
      </c>
      <c r="G37" s="43">
        <v>0</v>
      </c>
      <c r="H37" s="59">
        <f>10*D37 + 5*E37</f>
        <v>0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0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0</v>
      </c>
      <c r="E39" s="43">
        <v>0</v>
      </c>
      <c r="F39" s="43">
        <v>0</v>
      </c>
      <c r="G39" s="43">
        <v>0</v>
      </c>
      <c r="H39" s="59">
        <f>10*D39 + 5*E39</f>
        <v>0</v>
      </c>
      <c r="I39" s="56">
        <f>IF((D39+E39-F39)&gt;0, 5*(D39+E39-F39), 0)</f>
        <v>0</v>
      </c>
      <c r="J39" s="56">
        <f>IF(AND(D39=6, F39=0), (120 - G39)/3, 0)</f>
        <v>0</v>
      </c>
      <c r="K39" s="60">
        <f>H39+I39+J39</f>
        <v>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H23" sqref="H23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24</v>
      </c>
    </row>
    <row r="2" spans="1:13" ht="16.5" thickBot="1">
      <c r="A2" s="1" t="s">
        <v>0</v>
      </c>
      <c r="B2" s="2"/>
      <c r="D2" s="32" t="s">
        <v>4</v>
      </c>
      <c r="E2" s="31">
        <f>H26+K41</f>
        <v>0</v>
      </c>
      <c r="G2" s="62" t="s">
        <v>19</v>
      </c>
      <c r="J2" s="43"/>
    </row>
    <row r="3" spans="1:13">
      <c r="A3" s="1" t="s">
        <v>8</v>
      </c>
      <c r="B3" s="2"/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(SUM(I8:M8) - MIN(I8:M8) - MAX(I8:M8))/3</f>
        <v>0</v>
      </c>
      <c r="I8" s="9">
        <v>0</v>
      </c>
      <c r="J8" s="9">
        <v>0</v>
      </c>
      <c r="K8" s="9">
        <v>0</v>
      </c>
      <c r="L8" s="9">
        <v>0</v>
      </c>
      <c r="M8" s="52">
        <v>0</v>
      </c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(SUM(I11:M11) - MIN(I11:M11) - MAX(I11:M11))/3</f>
        <v>0</v>
      </c>
      <c r="I11" s="9">
        <v>0</v>
      </c>
      <c r="J11" s="9">
        <v>0</v>
      </c>
      <c r="K11" s="9">
        <v>0</v>
      </c>
      <c r="L11" s="9">
        <v>0</v>
      </c>
      <c r="M11" s="52">
        <v>0</v>
      </c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(SUM(I14:M14) - MIN(I14:M14) - MAX(I14:M14))/3</f>
        <v>0</v>
      </c>
      <c r="I14" s="9">
        <v>0</v>
      </c>
      <c r="J14" s="9">
        <v>0</v>
      </c>
      <c r="K14" s="9">
        <v>0</v>
      </c>
      <c r="L14" s="9">
        <v>0</v>
      </c>
      <c r="M14" s="52">
        <v>0</v>
      </c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(SUM(I17:M17) - MIN(I17:M17) - MAX(I17:M17))/3</f>
        <v>0</v>
      </c>
      <c r="I17" s="9">
        <v>0</v>
      </c>
      <c r="J17" s="9">
        <v>0</v>
      </c>
      <c r="K17" s="9">
        <v>0</v>
      </c>
      <c r="L17" s="9">
        <v>0</v>
      </c>
      <c r="M17" s="52">
        <v>0</v>
      </c>
    </row>
    <row r="18" spans="1:13">
      <c r="A18" s="3" t="s">
        <v>38</v>
      </c>
      <c r="B18" s="4"/>
      <c r="C18" s="4"/>
      <c r="D18" s="4"/>
      <c r="E18" s="4"/>
      <c r="F18" s="4"/>
      <c r="G18" s="4"/>
      <c r="H18" s="4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(SUM(I20:M20) - MIN(I20:M20) - MAX(I20:M20))/3</f>
        <v>0</v>
      </c>
      <c r="I20" s="9">
        <v>0</v>
      </c>
      <c r="J20" s="9">
        <v>0</v>
      </c>
      <c r="K20" s="9">
        <v>0</v>
      </c>
      <c r="L20" s="9">
        <v>0</v>
      </c>
      <c r="M20" s="52">
        <v>0</v>
      </c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Captains!D29</f>
        <v>0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0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24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>
        <f t="shared" si="0"/>
        <v>0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>
        <f t="shared" si="0"/>
        <v>0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0</v>
      </c>
      <c r="E33" s="43">
        <v>0</v>
      </c>
      <c r="F33" s="43">
        <v>0</v>
      </c>
      <c r="G33" s="43">
        <v>0</v>
      </c>
      <c r="H33" s="59">
        <f>10*D33 + 5*E33</f>
        <v>0</v>
      </c>
      <c r="I33" s="56">
        <f>IF((D33+E33-F33)&gt;0, 5*(D33+E33-F33), 0)</f>
        <v>0</v>
      </c>
      <c r="J33" s="56">
        <f>IF(AND(D33=6, F33=0), (120 - G33)/3, 0)</f>
        <v>0</v>
      </c>
      <c r="K33" s="60">
        <f>H33+I33+J33</f>
        <v>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0</v>
      </c>
      <c r="E35" s="43">
        <v>0</v>
      </c>
      <c r="F35" s="43">
        <v>0</v>
      </c>
      <c r="G35" s="43">
        <v>0</v>
      </c>
      <c r="H35" s="59">
        <f>10*D35 + 5*E35</f>
        <v>0</v>
      </c>
      <c r="I35" s="56">
        <f>IF((D35+E35-F35)&gt;0, 5*(D35+E35-F35), 0)</f>
        <v>0</v>
      </c>
      <c r="J35" s="56">
        <f>IF(AND(D35=6, F35=0), (120 - G35)/3, 0)</f>
        <v>0</v>
      </c>
      <c r="K35" s="60">
        <f>H35+I35+J35</f>
        <v>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0</v>
      </c>
      <c r="E37" s="43">
        <v>0</v>
      </c>
      <c r="F37" s="43">
        <v>0</v>
      </c>
      <c r="G37" s="43">
        <v>0</v>
      </c>
      <c r="H37" s="59">
        <f>10*D37 + 5*E37</f>
        <v>0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0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0</v>
      </c>
      <c r="E39" s="43">
        <v>0</v>
      </c>
      <c r="F39" s="43">
        <v>0</v>
      </c>
      <c r="G39" s="43">
        <v>0</v>
      </c>
      <c r="H39" s="59">
        <f>10*D39 + 5*E39</f>
        <v>0</v>
      </c>
      <c r="I39" s="56">
        <f>IF((D39+E39-F39)&gt;0, 5*(D39+E39-F39), 0)</f>
        <v>0</v>
      </c>
      <c r="J39" s="56">
        <f>IF(AND(D39=6, F39=0), (120 - G39)/3, 0)</f>
        <v>0</v>
      </c>
      <c r="K39" s="60">
        <f>H39+I39+J39</f>
        <v>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H23" sqref="H23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25</v>
      </c>
    </row>
    <row r="2" spans="1:13" ht="16.5" thickBot="1">
      <c r="A2" s="1" t="s">
        <v>0</v>
      </c>
      <c r="B2" s="2"/>
      <c r="D2" s="32" t="s">
        <v>4</v>
      </c>
      <c r="E2" s="31">
        <f>H26+K41</f>
        <v>0</v>
      </c>
      <c r="G2" s="62" t="s">
        <v>19</v>
      </c>
      <c r="J2" s="43"/>
    </row>
    <row r="3" spans="1:13">
      <c r="A3" s="1" t="s">
        <v>8</v>
      </c>
      <c r="B3" s="2"/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(SUM(I8:M8) - MIN(I8:M8) - MAX(I8:M8))/3</f>
        <v>0</v>
      </c>
      <c r="I8" s="9">
        <v>0</v>
      </c>
      <c r="J8" s="9">
        <v>0</v>
      </c>
      <c r="K8" s="9">
        <v>0</v>
      </c>
      <c r="L8" s="9">
        <v>0</v>
      </c>
      <c r="M8" s="52">
        <v>0</v>
      </c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(SUM(I11:M11) - MIN(I11:M11) - MAX(I11:M11))/3</f>
        <v>0</v>
      </c>
      <c r="I11" s="9">
        <v>0</v>
      </c>
      <c r="J11" s="9">
        <v>0</v>
      </c>
      <c r="K11" s="9">
        <v>0</v>
      </c>
      <c r="L11" s="9">
        <v>0</v>
      </c>
      <c r="M11" s="52">
        <v>0</v>
      </c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(SUM(I14:M14) - MIN(I14:M14) - MAX(I14:M14))/3</f>
        <v>0</v>
      </c>
      <c r="I14" s="9">
        <v>0</v>
      </c>
      <c r="J14" s="9">
        <v>0</v>
      </c>
      <c r="K14" s="9">
        <v>0</v>
      </c>
      <c r="L14" s="9">
        <v>0</v>
      </c>
      <c r="M14" s="52">
        <v>0</v>
      </c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(SUM(I17:M17) - MIN(I17:M17) - MAX(I17:M17))/3</f>
        <v>0</v>
      </c>
      <c r="I17" s="9">
        <v>0</v>
      </c>
      <c r="J17" s="9">
        <v>0</v>
      </c>
      <c r="K17" s="9">
        <v>0</v>
      </c>
      <c r="L17" s="9">
        <v>0</v>
      </c>
      <c r="M17" s="52">
        <v>0</v>
      </c>
    </row>
    <row r="18" spans="1:13">
      <c r="A18" s="3" t="s">
        <v>38</v>
      </c>
      <c r="B18" s="4"/>
      <c r="C18" s="4"/>
      <c r="D18" s="4"/>
      <c r="E18" s="4"/>
      <c r="F18" s="4"/>
      <c r="G18" s="4"/>
      <c r="H18" s="4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(SUM(I20:M20) - MIN(I20:M20) - MAX(I20:M20))/3</f>
        <v>0</v>
      </c>
      <c r="I20" s="9">
        <v>0</v>
      </c>
      <c r="J20" s="9">
        <v>0</v>
      </c>
      <c r="K20" s="9">
        <v>0</v>
      </c>
      <c r="L20" s="9">
        <v>0</v>
      </c>
      <c r="M20" s="52">
        <v>0</v>
      </c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Captains!D30</f>
        <v>0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0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25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>
        <f t="shared" si="0"/>
        <v>0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>
        <f t="shared" si="0"/>
        <v>0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0</v>
      </c>
      <c r="E33" s="43">
        <v>0</v>
      </c>
      <c r="F33" s="43">
        <v>0</v>
      </c>
      <c r="G33" s="43">
        <v>0</v>
      </c>
      <c r="H33" s="59">
        <f>10*D33 + 5*E33</f>
        <v>0</v>
      </c>
      <c r="I33" s="56">
        <f>IF((D33+E33-F33)&gt;0, 5*(D33+E33-F33), 0)</f>
        <v>0</v>
      </c>
      <c r="J33" s="56">
        <f>IF(AND(D33=6, F33=0), (120 - G33)/3, 0)</f>
        <v>0</v>
      </c>
      <c r="K33" s="60">
        <f>H33+I33+J33</f>
        <v>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0</v>
      </c>
      <c r="E35" s="43">
        <v>0</v>
      </c>
      <c r="F35" s="43">
        <v>0</v>
      </c>
      <c r="G35" s="43">
        <v>0</v>
      </c>
      <c r="H35" s="59">
        <f>10*D35 + 5*E35</f>
        <v>0</v>
      </c>
      <c r="I35" s="56">
        <f>IF((D35+E35-F35)&gt;0, 5*(D35+E35-F35), 0)</f>
        <v>0</v>
      </c>
      <c r="J35" s="56">
        <f>IF(AND(D35=6, F35=0), (120 - G35)/3, 0)</f>
        <v>0</v>
      </c>
      <c r="K35" s="60">
        <f>H35+I35+J35</f>
        <v>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0</v>
      </c>
      <c r="E37" s="43">
        <v>0</v>
      </c>
      <c r="F37" s="43">
        <v>0</v>
      </c>
      <c r="G37" s="43">
        <v>0</v>
      </c>
      <c r="H37" s="59">
        <f>10*D37 + 5*E37</f>
        <v>0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0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0</v>
      </c>
      <c r="E39" s="43">
        <v>0</v>
      </c>
      <c r="F39" s="43">
        <v>0</v>
      </c>
      <c r="G39" s="43">
        <v>0</v>
      </c>
      <c r="H39" s="59">
        <f>10*D39 + 5*E39</f>
        <v>0</v>
      </c>
      <c r="I39" s="56">
        <f>IF((D39+E39-F39)&gt;0, 5*(D39+E39-F39), 0)</f>
        <v>0</v>
      </c>
      <c r="J39" s="56">
        <f>IF(AND(D39=6, F39=0), (120 - G39)/3, 0)</f>
        <v>0</v>
      </c>
      <c r="K39" s="60">
        <f>H39+I39+J39</f>
        <v>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H23" sqref="H23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26</v>
      </c>
    </row>
    <row r="2" spans="1:13" ht="16.5" thickBot="1">
      <c r="A2" s="1" t="s">
        <v>0</v>
      </c>
      <c r="B2" s="2"/>
      <c r="D2" s="32" t="s">
        <v>4</v>
      </c>
      <c r="E2" s="31">
        <f>H26+K41</f>
        <v>0</v>
      </c>
      <c r="G2" s="62" t="s">
        <v>19</v>
      </c>
      <c r="J2" s="43"/>
    </row>
    <row r="3" spans="1:13">
      <c r="A3" s="1" t="s">
        <v>8</v>
      </c>
      <c r="B3" s="2"/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(SUM(I8:M8) - MIN(I8:M8) - MAX(I8:M8))/3</f>
        <v>0</v>
      </c>
      <c r="I8" s="9">
        <v>0</v>
      </c>
      <c r="J8" s="9">
        <v>0</v>
      </c>
      <c r="K8" s="9">
        <v>0</v>
      </c>
      <c r="L8" s="9">
        <v>0</v>
      </c>
      <c r="M8" s="52">
        <v>0</v>
      </c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(SUM(I11:M11) - MIN(I11:M11) - MAX(I11:M11))/3</f>
        <v>0</v>
      </c>
      <c r="I11" s="9">
        <v>0</v>
      </c>
      <c r="J11" s="9">
        <v>0</v>
      </c>
      <c r="K11" s="9">
        <v>0</v>
      </c>
      <c r="L11" s="9">
        <v>0</v>
      </c>
      <c r="M11" s="52">
        <v>0</v>
      </c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(SUM(I14:M14) - MIN(I14:M14) - MAX(I14:M14))/3</f>
        <v>0</v>
      </c>
      <c r="I14" s="9">
        <v>0</v>
      </c>
      <c r="J14" s="9">
        <v>0</v>
      </c>
      <c r="K14" s="9">
        <v>0</v>
      </c>
      <c r="L14" s="9">
        <v>0</v>
      </c>
      <c r="M14" s="52">
        <v>0</v>
      </c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(SUM(I17:M17) - MIN(I17:M17) - MAX(I17:M17))/3</f>
        <v>0</v>
      </c>
      <c r="I17" s="9">
        <v>0</v>
      </c>
      <c r="J17" s="9">
        <v>0</v>
      </c>
      <c r="K17" s="9">
        <v>0</v>
      </c>
      <c r="L17" s="9">
        <v>0</v>
      </c>
      <c r="M17" s="52">
        <v>0</v>
      </c>
    </row>
    <row r="18" spans="1:13">
      <c r="A18" s="3" t="s">
        <v>38</v>
      </c>
      <c r="B18" s="4"/>
      <c r="C18" s="4"/>
      <c r="D18" s="4"/>
      <c r="E18" s="4"/>
      <c r="F18" s="4"/>
      <c r="G18" s="4"/>
      <c r="H18" s="4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(SUM(I20:M20) - MIN(I20:M20) - MAX(I20:M20))/3</f>
        <v>0</v>
      </c>
      <c r="I20" s="9">
        <v>0</v>
      </c>
      <c r="J20" s="9">
        <v>0</v>
      </c>
      <c r="K20" s="9">
        <v>0</v>
      </c>
      <c r="L20" s="9">
        <v>0</v>
      </c>
      <c r="M20" s="52">
        <v>0</v>
      </c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Captains!D31</f>
        <v>0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0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26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>
        <f t="shared" si="0"/>
        <v>0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>
        <f t="shared" si="0"/>
        <v>0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0</v>
      </c>
      <c r="E33" s="43">
        <v>0</v>
      </c>
      <c r="F33" s="43">
        <v>0</v>
      </c>
      <c r="G33" s="43">
        <v>0</v>
      </c>
      <c r="H33" s="59">
        <f>10*D33 + 5*E33</f>
        <v>0</v>
      </c>
      <c r="I33" s="56">
        <f>IF((D33+E33-F33)&gt;0, 5*(D33+E33-F33), 0)</f>
        <v>0</v>
      </c>
      <c r="J33" s="56">
        <f>IF(AND(D33=6, F33=0), (120 - G33)/3, 0)</f>
        <v>0</v>
      </c>
      <c r="K33" s="60">
        <f>H33+I33+J33</f>
        <v>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0</v>
      </c>
      <c r="E35" s="43">
        <v>0</v>
      </c>
      <c r="F35" s="43">
        <v>0</v>
      </c>
      <c r="G35" s="43">
        <v>0</v>
      </c>
      <c r="H35" s="59">
        <f>10*D35 + 5*E35</f>
        <v>0</v>
      </c>
      <c r="I35" s="56">
        <f>IF((D35+E35-F35)&gt;0, 5*(D35+E35-F35), 0)</f>
        <v>0</v>
      </c>
      <c r="J35" s="56">
        <f>IF(AND(D35=6, F35=0), (120 - G35)/3, 0)</f>
        <v>0</v>
      </c>
      <c r="K35" s="60">
        <f>H35+I35+J35</f>
        <v>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0</v>
      </c>
      <c r="E37" s="43">
        <v>0</v>
      </c>
      <c r="F37" s="43">
        <v>0</v>
      </c>
      <c r="G37" s="43">
        <v>0</v>
      </c>
      <c r="H37" s="59">
        <f>10*D37 + 5*E37</f>
        <v>0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0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0</v>
      </c>
      <c r="E39" s="43">
        <v>0</v>
      </c>
      <c r="F39" s="43">
        <v>0</v>
      </c>
      <c r="G39" s="43">
        <v>0</v>
      </c>
      <c r="H39" s="59">
        <f>10*D39 + 5*E39</f>
        <v>0</v>
      </c>
      <c r="I39" s="56">
        <f>IF((D39+E39-F39)&gt;0, 5*(D39+E39-F39), 0)</f>
        <v>0</v>
      </c>
      <c r="J39" s="56">
        <f>IF(AND(D39=6, F39=0), (120 - G39)/3, 0)</f>
        <v>0</v>
      </c>
      <c r="K39" s="60">
        <f>H39+I39+J39</f>
        <v>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H23" sqref="H23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27</v>
      </c>
    </row>
    <row r="2" spans="1:13" ht="16.5" thickBot="1">
      <c r="A2" s="1" t="s">
        <v>0</v>
      </c>
      <c r="B2" s="2"/>
      <c r="D2" s="32" t="s">
        <v>4</v>
      </c>
      <c r="E2" s="31">
        <f>H26+K41</f>
        <v>0</v>
      </c>
      <c r="G2" s="62" t="s">
        <v>19</v>
      </c>
      <c r="J2" s="43"/>
    </row>
    <row r="3" spans="1:13">
      <c r="A3" s="1" t="s">
        <v>8</v>
      </c>
      <c r="B3" s="2"/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(SUM(I8:M8) - MIN(I8:M8) - MAX(I8:M8))/3</f>
        <v>0</v>
      </c>
      <c r="I8" s="9">
        <v>0</v>
      </c>
      <c r="J8" s="9">
        <v>0</v>
      </c>
      <c r="K8" s="9">
        <v>0</v>
      </c>
      <c r="L8" s="9">
        <v>0</v>
      </c>
      <c r="M8" s="52">
        <v>0</v>
      </c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(SUM(I11:M11) - MIN(I11:M11) - MAX(I11:M11))/3</f>
        <v>0</v>
      </c>
      <c r="I11" s="9">
        <v>0</v>
      </c>
      <c r="J11" s="9">
        <v>0</v>
      </c>
      <c r="K11" s="9">
        <v>0</v>
      </c>
      <c r="L11" s="9">
        <v>0</v>
      </c>
      <c r="M11" s="52">
        <v>0</v>
      </c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(SUM(I14:M14) - MIN(I14:M14) - MAX(I14:M14))/3</f>
        <v>0</v>
      </c>
      <c r="I14" s="9">
        <v>0</v>
      </c>
      <c r="J14" s="9">
        <v>0</v>
      </c>
      <c r="K14" s="9">
        <v>0</v>
      </c>
      <c r="L14" s="9">
        <v>0</v>
      </c>
      <c r="M14" s="52">
        <v>0</v>
      </c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(SUM(I17:M17) - MIN(I17:M17) - MAX(I17:M17))/3</f>
        <v>0</v>
      </c>
      <c r="I17" s="9">
        <v>0</v>
      </c>
      <c r="J17" s="9">
        <v>0</v>
      </c>
      <c r="K17" s="9">
        <v>0</v>
      </c>
      <c r="L17" s="9">
        <v>0</v>
      </c>
      <c r="M17" s="52">
        <v>0</v>
      </c>
    </row>
    <row r="18" spans="1:13">
      <c r="A18" s="3" t="s">
        <v>38</v>
      </c>
      <c r="B18" s="4"/>
      <c r="C18" s="4"/>
      <c r="D18" s="4"/>
      <c r="E18" s="4"/>
      <c r="F18" s="4"/>
      <c r="G18" s="4"/>
      <c r="H18" s="4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(SUM(I20:M20) - MIN(I20:M20) - MAX(I20:M20))/3</f>
        <v>0</v>
      </c>
      <c r="I20" s="9">
        <v>0</v>
      </c>
      <c r="J20" s="9">
        <v>0</v>
      </c>
      <c r="K20" s="9">
        <v>0</v>
      </c>
      <c r="L20" s="9">
        <v>0</v>
      </c>
      <c r="M20" s="52">
        <v>0</v>
      </c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Captains!D32</f>
        <v>0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0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27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>
        <f t="shared" si="0"/>
        <v>0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>
        <f t="shared" si="0"/>
        <v>0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0</v>
      </c>
      <c r="E33" s="43">
        <v>0</v>
      </c>
      <c r="F33" s="43">
        <v>0</v>
      </c>
      <c r="G33" s="43">
        <v>0</v>
      </c>
      <c r="H33" s="59">
        <f>10*D33 + 5*E33</f>
        <v>0</v>
      </c>
      <c r="I33" s="56">
        <f>IF((D33+E33-F33)&gt;0, 5*(D33+E33-F33), 0)</f>
        <v>0</v>
      </c>
      <c r="J33" s="56">
        <f>IF(AND(D33=6, F33=0), (120 - G33)/3, 0)</f>
        <v>0</v>
      </c>
      <c r="K33" s="60">
        <f>H33+I33+J33</f>
        <v>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0</v>
      </c>
      <c r="E35" s="43">
        <v>0</v>
      </c>
      <c r="F35" s="43">
        <v>0</v>
      </c>
      <c r="G35" s="43">
        <v>0</v>
      </c>
      <c r="H35" s="59">
        <f>10*D35 + 5*E35</f>
        <v>0</v>
      </c>
      <c r="I35" s="56">
        <f>IF((D35+E35-F35)&gt;0, 5*(D35+E35-F35), 0)</f>
        <v>0</v>
      </c>
      <c r="J35" s="56">
        <f>IF(AND(D35=6, F35=0), (120 - G35)/3, 0)</f>
        <v>0</v>
      </c>
      <c r="K35" s="60">
        <f>H35+I35+J35</f>
        <v>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0</v>
      </c>
      <c r="E37" s="43">
        <v>0</v>
      </c>
      <c r="F37" s="43">
        <v>0</v>
      </c>
      <c r="G37" s="43">
        <v>0</v>
      </c>
      <c r="H37" s="59">
        <f>10*D37 + 5*E37</f>
        <v>0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0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0</v>
      </c>
      <c r="E39" s="43">
        <v>0</v>
      </c>
      <c r="F39" s="43">
        <v>0</v>
      </c>
      <c r="G39" s="43">
        <v>0</v>
      </c>
      <c r="H39" s="59">
        <f>10*D39 + 5*E39</f>
        <v>0</v>
      </c>
      <c r="I39" s="56">
        <f>IF((D39+E39-F39)&gt;0, 5*(D39+E39-F39), 0)</f>
        <v>0</v>
      </c>
      <c r="J39" s="56">
        <f>IF(AND(D39=6, F39=0), (120 - G39)/3, 0)</f>
        <v>0</v>
      </c>
      <c r="K39" s="60">
        <f>H39+I39+J39</f>
        <v>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H23" sqref="H23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28</v>
      </c>
    </row>
    <row r="2" spans="1:13" ht="16.5" thickBot="1">
      <c r="A2" s="1" t="s">
        <v>0</v>
      </c>
      <c r="B2" s="2"/>
      <c r="D2" s="32" t="s">
        <v>4</v>
      </c>
      <c r="E2" s="31">
        <f>H26+K41</f>
        <v>0</v>
      </c>
      <c r="G2" s="62" t="s">
        <v>19</v>
      </c>
      <c r="J2" s="43"/>
    </row>
    <row r="3" spans="1:13">
      <c r="A3" s="1" t="s">
        <v>8</v>
      </c>
      <c r="B3" s="2"/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(SUM(I8:M8) - MIN(I8:M8) - MAX(I8:M8))/3</f>
        <v>0</v>
      </c>
      <c r="I8" s="9">
        <v>0</v>
      </c>
      <c r="J8" s="9">
        <v>0</v>
      </c>
      <c r="K8" s="9">
        <v>0</v>
      </c>
      <c r="L8" s="9">
        <v>0</v>
      </c>
      <c r="M8" s="52">
        <v>0</v>
      </c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(SUM(I11:M11) - MIN(I11:M11) - MAX(I11:M11))/3</f>
        <v>0</v>
      </c>
      <c r="I11" s="9">
        <v>0</v>
      </c>
      <c r="J11" s="9">
        <v>0</v>
      </c>
      <c r="K11" s="9">
        <v>0</v>
      </c>
      <c r="L11" s="9">
        <v>0</v>
      </c>
      <c r="M11" s="52">
        <v>0</v>
      </c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(SUM(I14:M14) - MIN(I14:M14) - MAX(I14:M14))/3</f>
        <v>0</v>
      </c>
      <c r="I14" s="9">
        <v>0</v>
      </c>
      <c r="J14" s="9">
        <v>0</v>
      </c>
      <c r="K14" s="9">
        <v>0</v>
      </c>
      <c r="L14" s="9">
        <v>0</v>
      </c>
      <c r="M14" s="52">
        <v>0</v>
      </c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(SUM(I17:M17) - MIN(I17:M17) - MAX(I17:M17))/3</f>
        <v>0</v>
      </c>
      <c r="I17" s="9">
        <v>0</v>
      </c>
      <c r="J17" s="9">
        <v>0</v>
      </c>
      <c r="K17" s="9">
        <v>0</v>
      </c>
      <c r="L17" s="9">
        <v>0</v>
      </c>
      <c r="M17" s="52">
        <v>0</v>
      </c>
    </row>
    <row r="18" spans="1:13">
      <c r="A18" s="3" t="s">
        <v>38</v>
      </c>
      <c r="B18" s="4"/>
      <c r="C18" s="4"/>
      <c r="D18" s="4"/>
      <c r="E18" s="4"/>
      <c r="F18" s="4"/>
      <c r="G18" s="4"/>
      <c r="H18" s="4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(SUM(I20:M20) - MIN(I20:M20) - MAX(I20:M20))/3</f>
        <v>0</v>
      </c>
      <c r="I20" s="9">
        <v>0</v>
      </c>
      <c r="J20" s="9">
        <v>0</v>
      </c>
      <c r="K20" s="9">
        <v>0</v>
      </c>
      <c r="L20" s="9">
        <v>0</v>
      </c>
      <c r="M20" s="52">
        <v>0</v>
      </c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Captains!D33</f>
        <v>0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0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28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>
        <f t="shared" si="0"/>
        <v>0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>
        <f t="shared" si="0"/>
        <v>0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0</v>
      </c>
      <c r="E33" s="43">
        <v>0</v>
      </c>
      <c r="F33" s="43">
        <v>0</v>
      </c>
      <c r="G33" s="43">
        <v>0</v>
      </c>
      <c r="H33" s="59">
        <f>10*D33 + 5*E33</f>
        <v>0</v>
      </c>
      <c r="I33" s="56">
        <f>IF((D33+E33-F33)&gt;0, 5*(D33+E33-F33), 0)</f>
        <v>0</v>
      </c>
      <c r="J33" s="56">
        <f>IF(AND(D33=6, F33=0), (120 - G33)/3, 0)</f>
        <v>0</v>
      </c>
      <c r="K33" s="60">
        <f>H33+I33+J33</f>
        <v>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0</v>
      </c>
      <c r="E35" s="43">
        <v>0</v>
      </c>
      <c r="F35" s="43">
        <v>0</v>
      </c>
      <c r="G35" s="43">
        <v>0</v>
      </c>
      <c r="H35" s="59">
        <f>10*D35 + 5*E35</f>
        <v>0</v>
      </c>
      <c r="I35" s="56">
        <f>IF((D35+E35-F35)&gt;0, 5*(D35+E35-F35), 0)</f>
        <v>0</v>
      </c>
      <c r="J35" s="56">
        <f>IF(AND(D35=6, F35=0), (120 - G35)/3, 0)</f>
        <v>0</v>
      </c>
      <c r="K35" s="60">
        <f>H35+I35+J35</f>
        <v>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0</v>
      </c>
      <c r="E37" s="43">
        <v>0</v>
      </c>
      <c r="F37" s="43">
        <v>0</v>
      </c>
      <c r="G37" s="43">
        <v>0</v>
      </c>
      <c r="H37" s="59">
        <f>10*D37 + 5*E37</f>
        <v>0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0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0</v>
      </c>
      <c r="E39" s="43">
        <v>0</v>
      </c>
      <c r="F39" s="43">
        <v>0</v>
      </c>
      <c r="G39" s="43">
        <v>0</v>
      </c>
      <c r="H39" s="59">
        <f>10*D39 + 5*E39</f>
        <v>0</v>
      </c>
      <c r="I39" s="56">
        <f>IF((D39+E39-F39)&gt;0, 5*(D39+E39-F39), 0)</f>
        <v>0</v>
      </c>
      <c r="J39" s="56">
        <f>IF(AND(D39=6, F39=0), (120 - G39)/3, 0)</f>
        <v>0</v>
      </c>
      <c r="K39" s="60">
        <f>H39+I39+J39</f>
        <v>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H23" sqref="H23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29</v>
      </c>
    </row>
    <row r="2" spans="1:13" ht="16.5" thickBot="1">
      <c r="A2" s="1" t="s">
        <v>0</v>
      </c>
      <c r="B2" s="2"/>
      <c r="D2" s="32" t="s">
        <v>4</v>
      </c>
      <c r="E2" s="31">
        <f>H26+K41</f>
        <v>0</v>
      </c>
      <c r="G2" s="62" t="s">
        <v>19</v>
      </c>
      <c r="J2" s="43"/>
    </row>
    <row r="3" spans="1:13">
      <c r="A3" s="1" t="s">
        <v>8</v>
      </c>
      <c r="B3" s="2"/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(SUM(I8:M8) - MIN(I8:M8) - MAX(I8:M8))/3</f>
        <v>0</v>
      </c>
      <c r="I8" s="9">
        <v>0</v>
      </c>
      <c r="J8" s="9">
        <v>0</v>
      </c>
      <c r="K8" s="9">
        <v>0</v>
      </c>
      <c r="L8" s="9">
        <v>0</v>
      </c>
      <c r="M8" s="52">
        <v>0</v>
      </c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(SUM(I11:M11) - MIN(I11:M11) - MAX(I11:M11))/3</f>
        <v>0</v>
      </c>
      <c r="I11" s="9">
        <v>0</v>
      </c>
      <c r="J11" s="9">
        <v>0</v>
      </c>
      <c r="K11" s="9">
        <v>0</v>
      </c>
      <c r="L11" s="9">
        <v>0</v>
      </c>
      <c r="M11" s="52">
        <v>0</v>
      </c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(SUM(I14:M14) - MIN(I14:M14) - MAX(I14:M14))/3</f>
        <v>0</v>
      </c>
      <c r="I14" s="9">
        <v>0</v>
      </c>
      <c r="J14" s="9">
        <v>0</v>
      </c>
      <c r="K14" s="9">
        <v>0</v>
      </c>
      <c r="L14" s="9">
        <v>0</v>
      </c>
      <c r="M14" s="52">
        <v>0</v>
      </c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(SUM(I17:M17) - MIN(I17:M17) - MAX(I17:M17))/3</f>
        <v>0</v>
      </c>
      <c r="I17" s="9">
        <v>0</v>
      </c>
      <c r="J17" s="9">
        <v>0</v>
      </c>
      <c r="K17" s="9">
        <v>0</v>
      </c>
      <c r="L17" s="9">
        <v>0</v>
      </c>
      <c r="M17" s="52">
        <v>0</v>
      </c>
    </row>
    <row r="18" spans="1:13">
      <c r="A18" s="3" t="s">
        <v>38</v>
      </c>
      <c r="B18" s="4"/>
      <c r="C18" s="4"/>
      <c r="D18" s="4"/>
      <c r="E18" s="4"/>
      <c r="F18" s="4"/>
      <c r="G18" s="4"/>
      <c r="H18" s="4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(SUM(I20:M20) - MIN(I20:M20) - MAX(I20:M20))/3</f>
        <v>0</v>
      </c>
      <c r="I20" s="9">
        <v>0</v>
      </c>
      <c r="J20" s="9">
        <v>0</v>
      </c>
      <c r="K20" s="9">
        <v>0</v>
      </c>
      <c r="L20" s="9">
        <v>0</v>
      </c>
      <c r="M20" s="52">
        <v>0</v>
      </c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Captains!D34</f>
        <v>0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0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29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>
        <f t="shared" si="0"/>
        <v>0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>
        <f t="shared" si="0"/>
        <v>0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0</v>
      </c>
      <c r="E33" s="43">
        <v>0</v>
      </c>
      <c r="F33" s="43">
        <v>0</v>
      </c>
      <c r="G33" s="43">
        <v>0</v>
      </c>
      <c r="H33" s="59">
        <f>10*D33 + 5*E33</f>
        <v>0</v>
      </c>
      <c r="I33" s="56">
        <f>IF((D33+E33-F33)&gt;0, 5*(D33+E33-F33), 0)</f>
        <v>0</v>
      </c>
      <c r="J33" s="56">
        <f>IF(AND(D33=6, F33=0), (120 - G33)/3, 0)</f>
        <v>0</v>
      </c>
      <c r="K33" s="60">
        <f>H33+I33+J33</f>
        <v>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0</v>
      </c>
      <c r="E35" s="43">
        <v>0</v>
      </c>
      <c r="F35" s="43">
        <v>0</v>
      </c>
      <c r="G35" s="43">
        <v>0</v>
      </c>
      <c r="H35" s="59">
        <f>10*D35 + 5*E35</f>
        <v>0</v>
      </c>
      <c r="I35" s="56">
        <f>IF((D35+E35-F35)&gt;0, 5*(D35+E35-F35), 0)</f>
        <v>0</v>
      </c>
      <c r="J35" s="56">
        <f>IF(AND(D35=6, F35=0), (120 - G35)/3, 0)</f>
        <v>0</v>
      </c>
      <c r="K35" s="60">
        <f>H35+I35+J35</f>
        <v>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0</v>
      </c>
      <c r="E37" s="43">
        <v>0</v>
      </c>
      <c r="F37" s="43">
        <v>0</v>
      </c>
      <c r="G37" s="43">
        <v>0</v>
      </c>
      <c r="H37" s="59">
        <f>10*D37 + 5*E37</f>
        <v>0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0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0</v>
      </c>
      <c r="E39" s="43">
        <v>0</v>
      </c>
      <c r="F39" s="43">
        <v>0</v>
      </c>
      <c r="G39" s="43">
        <v>0</v>
      </c>
      <c r="H39" s="59">
        <f>10*D39 + 5*E39</f>
        <v>0</v>
      </c>
      <c r="I39" s="56">
        <f>IF((D39+E39-F39)&gt;0, 5*(D39+E39-F39), 0)</f>
        <v>0</v>
      </c>
      <c r="J39" s="56">
        <f>IF(AND(D39=6, F39=0), (120 - G39)/3, 0)</f>
        <v>0</v>
      </c>
      <c r="K39" s="60">
        <f>H39+I39+J39</f>
        <v>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M42"/>
  <sheetViews>
    <sheetView workbookViewId="0">
      <selection activeCell="M31" sqref="M31"/>
    </sheetView>
  </sheetViews>
  <sheetFormatPr defaultRowHeight="15"/>
  <cols>
    <col min="1" max="1" width="11.42578125" customWidth="1"/>
    <col min="2" max="2" width="28.85546875" customWidth="1"/>
    <col min="4" max="4" width="10.42578125" customWidth="1"/>
    <col min="5" max="5" width="10" customWidth="1"/>
    <col min="6" max="6" width="8.85546875" customWidth="1"/>
    <col min="7" max="7" width="10.7109375" customWidth="1"/>
    <col min="9" max="13" width="9.140625" style="1"/>
  </cols>
  <sheetData>
    <row r="1" spans="1:13" ht="15.75" thickBot="1">
      <c r="A1" s="1" t="s">
        <v>6</v>
      </c>
      <c r="B1" s="10">
        <v>30</v>
      </c>
    </row>
    <row r="2" spans="1:13" ht="16.5" thickBot="1">
      <c r="A2" s="1" t="s">
        <v>0</v>
      </c>
      <c r="B2" s="2"/>
      <c r="D2" s="32" t="s">
        <v>4</v>
      </c>
      <c r="E2" s="31">
        <f>H26+K41</f>
        <v>0</v>
      </c>
      <c r="G2" s="62" t="s">
        <v>19</v>
      </c>
      <c r="J2" s="43"/>
    </row>
    <row r="3" spans="1:13">
      <c r="A3" s="1" t="s">
        <v>8</v>
      </c>
      <c r="B3" s="2"/>
      <c r="E3" s="27" t="s">
        <v>61</v>
      </c>
    </row>
    <row r="4" spans="1:13" ht="15.75" thickBot="1"/>
    <row r="5" spans="1:13">
      <c r="A5" s="80" t="s">
        <v>22</v>
      </c>
      <c r="B5" s="78"/>
      <c r="C5" s="78"/>
      <c r="D5" s="78"/>
      <c r="E5" s="78"/>
      <c r="F5" s="78"/>
      <c r="G5" s="78"/>
      <c r="H5" s="44" t="s">
        <v>1</v>
      </c>
      <c r="I5" s="50" t="s">
        <v>10</v>
      </c>
      <c r="J5" s="50" t="s">
        <v>11</v>
      </c>
      <c r="K5" s="50" t="s">
        <v>12</v>
      </c>
      <c r="L5" s="50" t="s">
        <v>13</v>
      </c>
      <c r="M5" s="51" t="s">
        <v>17</v>
      </c>
    </row>
    <row r="6" spans="1:13" ht="15.75" thickBot="1">
      <c r="A6" s="46"/>
      <c r="B6" s="47"/>
      <c r="C6" s="47"/>
      <c r="D6" s="47"/>
      <c r="E6" s="47"/>
      <c r="F6" s="47"/>
      <c r="G6" s="47"/>
      <c r="H6" s="45" t="s">
        <v>24</v>
      </c>
      <c r="I6" s="43"/>
      <c r="J6" s="43"/>
      <c r="K6" s="43"/>
      <c r="L6" s="43"/>
      <c r="M6" s="8"/>
    </row>
    <row r="7" spans="1:13">
      <c r="A7" s="3"/>
      <c r="B7" s="4"/>
      <c r="C7" s="4"/>
      <c r="D7" s="4"/>
      <c r="E7" s="4"/>
      <c r="F7" s="4"/>
      <c r="G7" s="4"/>
      <c r="H7" s="4"/>
      <c r="I7" s="43"/>
      <c r="J7" s="43"/>
      <c r="K7" s="43"/>
      <c r="L7" s="43"/>
      <c r="M7" s="8"/>
    </row>
    <row r="8" spans="1:13" ht="15.75">
      <c r="A8" s="48" t="s">
        <v>23</v>
      </c>
      <c r="B8" s="4"/>
      <c r="C8" s="4"/>
      <c r="D8" s="4"/>
      <c r="E8" s="4"/>
      <c r="F8" s="4"/>
      <c r="G8" s="4"/>
      <c r="H8" s="25">
        <f>(SUM(I8:M8) - MIN(I8:M8) - MAX(I8:M8))/3</f>
        <v>0</v>
      </c>
      <c r="I8" s="9">
        <v>0</v>
      </c>
      <c r="J8" s="9">
        <v>0</v>
      </c>
      <c r="K8" s="9">
        <v>0</v>
      </c>
      <c r="L8" s="9">
        <v>0</v>
      </c>
      <c r="M8" s="52">
        <v>0</v>
      </c>
    </row>
    <row r="9" spans="1:13">
      <c r="A9" s="3" t="s">
        <v>28</v>
      </c>
      <c r="B9" s="4"/>
      <c r="C9" s="4"/>
      <c r="D9" s="4"/>
      <c r="E9" s="4"/>
      <c r="F9" s="4"/>
      <c r="G9" s="4"/>
      <c r="H9" s="53" t="s">
        <v>25</v>
      </c>
      <c r="I9" s="43"/>
      <c r="J9" s="43"/>
      <c r="K9" s="43"/>
      <c r="L9" s="43"/>
      <c r="M9" s="8"/>
    </row>
    <row r="10" spans="1:13">
      <c r="A10" s="3"/>
      <c r="B10" s="4"/>
      <c r="C10" s="4"/>
      <c r="D10" s="4"/>
      <c r="E10" s="4"/>
      <c r="F10" s="4"/>
      <c r="G10" s="4"/>
      <c r="H10" s="4"/>
      <c r="I10" s="43"/>
      <c r="J10" s="43"/>
      <c r="K10" s="43"/>
      <c r="L10" s="43"/>
      <c r="M10" s="8"/>
    </row>
    <row r="11" spans="1:13" ht="15.75">
      <c r="A11" s="48" t="s">
        <v>27</v>
      </c>
      <c r="B11" s="4"/>
      <c r="C11" s="4"/>
      <c r="D11" s="4"/>
      <c r="E11" s="4"/>
      <c r="F11" s="4"/>
      <c r="G11" s="4"/>
      <c r="H11" s="25">
        <f>(SUM(I11:M11) - MIN(I11:M11) - MAX(I11:M11))/3</f>
        <v>0</v>
      </c>
      <c r="I11" s="9">
        <v>0</v>
      </c>
      <c r="J11" s="9">
        <v>0</v>
      </c>
      <c r="K11" s="9">
        <v>0</v>
      </c>
      <c r="L11" s="9">
        <v>0</v>
      </c>
      <c r="M11" s="52">
        <v>0</v>
      </c>
    </row>
    <row r="12" spans="1:13">
      <c r="A12" s="3" t="s">
        <v>33</v>
      </c>
      <c r="B12" s="4"/>
      <c r="C12" s="4"/>
      <c r="D12" s="4" t="s">
        <v>18</v>
      </c>
      <c r="E12" s="4"/>
      <c r="F12" s="4"/>
      <c r="G12" s="4"/>
      <c r="H12" s="4"/>
      <c r="I12" s="43"/>
      <c r="J12" s="43"/>
      <c r="K12" s="43"/>
      <c r="L12" s="43"/>
      <c r="M12" s="8"/>
    </row>
    <row r="13" spans="1:13">
      <c r="A13" s="3"/>
      <c r="B13" s="4"/>
      <c r="C13" s="4"/>
      <c r="D13" s="4"/>
      <c r="E13" s="4"/>
      <c r="F13" s="4"/>
      <c r="G13" s="4"/>
      <c r="H13" s="4"/>
      <c r="I13" s="43"/>
      <c r="J13" s="43"/>
      <c r="K13" s="43"/>
      <c r="L13" s="43"/>
      <c r="M13" s="8"/>
    </row>
    <row r="14" spans="1:13" ht="15.75">
      <c r="A14" s="48" t="s">
        <v>29</v>
      </c>
      <c r="B14" s="4"/>
      <c r="C14" s="4"/>
      <c r="D14" s="4"/>
      <c r="E14" s="4"/>
      <c r="F14" s="4"/>
      <c r="G14" s="4"/>
      <c r="H14" s="25">
        <f>(SUM(I14:M14) - MIN(I14:M14) - MAX(I14:M14))/3</f>
        <v>0</v>
      </c>
      <c r="I14" s="9">
        <v>0</v>
      </c>
      <c r="J14" s="9">
        <v>0</v>
      </c>
      <c r="K14" s="9">
        <v>0</v>
      </c>
      <c r="L14" s="9">
        <v>0</v>
      </c>
      <c r="M14" s="52">
        <v>0</v>
      </c>
    </row>
    <row r="15" spans="1:13">
      <c r="A15" s="3" t="s">
        <v>34</v>
      </c>
      <c r="B15" s="4"/>
      <c r="C15" s="4"/>
      <c r="D15" s="4"/>
      <c r="E15" s="4"/>
      <c r="F15" s="4"/>
      <c r="G15" s="4"/>
      <c r="H15" s="4"/>
      <c r="I15" s="43"/>
      <c r="J15" s="43"/>
      <c r="K15" s="43"/>
      <c r="L15" s="43"/>
      <c r="M15" s="8"/>
    </row>
    <row r="16" spans="1:13">
      <c r="A16" s="3"/>
      <c r="B16" s="4"/>
      <c r="C16" s="4"/>
      <c r="D16" s="4"/>
      <c r="E16" s="4"/>
      <c r="F16" s="4"/>
      <c r="G16" s="4"/>
      <c r="H16" s="4"/>
      <c r="I16" s="43"/>
      <c r="J16" s="43"/>
      <c r="K16" s="43"/>
      <c r="L16" s="43"/>
      <c r="M16" s="8"/>
    </row>
    <row r="17" spans="1:13" ht="15.75">
      <c r="A17" s="48" t="s">
        <v>30</v>
      </c>
      <c r="B17" s="4"/>
      <c r="C17" s="4"/>
      <c r="D17" s="4"/>
      <c r="E17" s="4"/>
      <c r="F17" s="4"/>
      <c r="G17" s="4"/>
      <c r="H17" s="25">
        <f>(SUM(I17:M17) - MIN(I17:M17) - MAX(I17:M17))/3</f>
        <v>0</v>
      </c>
      <c r="I17" s="9">
        <v>0</v>
      </c>
      <c r="J17" s="9">
        <v>0</v>
      </c>
      <c r="K17" s="9">
        <v>0</v>
      </c>
      <c r="L17" s="9">
        <v>0</v>
      </c>
      <c r="M17" s="52">
        <v>0</v>
      </c>
    </row>
    <row r="18" spans="1:13">
      <c r="A18" s="3" t="s">
        <v>38</v>
      </c>
      <c r="B18" s="4"/>
      <c r="C18" s="4"/>
      <c r="D18" s="4"/>
      <c r="E18" s="4"/>
      <c r="F18" s="4"/>
      <c r="G18" s="4"/>
      <c r="H18" s="4"/>
      <c r="I18" s="43"/>
      <c r="J18" s="43"/>
      <c r="K18" s="43"/>
      <c r="L18" s="43"/>
      <c r="M18" s="8"/>
    </row>
    <row r="19" spans="1:13">
      <c r="A19" s="3"/>
      <c r="B19" s="4"/>
      <c r="C19" s="4"/>
      <c r="D19" s="4"/>
      <c r="E19" s="4"/>
      <c r="F19" s="4"/>
      <c r="G19" s="4"/>
      <c r="H19" s="4"/>
      <c r="I19" s="43"/>
      <c r="J19" s="43"/>
      <c r="K19" s="43"/>
      <c r="L19" s="43"/>
      <c r="M19" s="8"/>
    </row>
    <row r="20" spans="1:13" ht="15.75">
      <c r="A20" s="48" t="s">
        <v>31</v>
      </c>
      <c r="B20" s="4"/>
      <c r="C20" s="4"/>
      <c r="D20" s="4"/>
      <c r="E20" s="4"/>
      <c r="F20" s="4"/>
      <c r="G20" s="4"/>
      <c r="H20" s="25">
        <f>(SUM(I20:M20) - MIN(I20:M20) - MAX(I20:M20))/3</f>
        <v>0</v>
      </c>
      <c r="I20" s="9">
        <v>0</v>
      </c>
      <c r="J20" s="9">
        <v>0</v>
      </c>
      <c r="K20" s="9">
        <v>0</v>
      </c>
      <c r="L20" s="9">
        <v>0</v>
      </c>
      <c r="M20" s="52">
        <v>0</v>
      </c>
    </row>
    <row r="21" spans="1:13">
      <c r="A21" s="3" t="s">
        <v>35</v>
      </c>
      <c r="B21" s="4"/>
      <c r="C21" s="4"/>
      <c r="D21" s="4"/>
      <c r="E21" s="4"/>
      <c r="F21" s="4"/>
      <c r="G21" s="4"/>
      <c r="H21" s="4"/>
      <c r="I21" s="43"/>
      <c r="J21" s="43"/>
      <c r="K21" s="43"/>
      <c r="L21" s="43"/>
      <c r="M21" s="8"/>
    </row>
    <row r="22" spans="1:13">
      <c r="A22" s="3"/>
      <c r="B22" s="4"/>
      <c r="C22" s="4"/>
      <c r="D22" s="4"/>
      <c r="E22" s="4"/>
      <c r="F22" s="4"/>
      <c r="G22" s="4"/>
      <c r="H22" s="4"/>
      <c r="I22" s="43"/>
      <c r="J22" s="43"/>
      <c r="K22" s="43"/>
      <c r="L22" s="43"/>
      <c r="M22" s="8"/>
    </row>
    <row r="23" spans="1:13" ht="15.75">
      <c r="A23" s="48" t="s">
        <v>32</v>
      </c>
      <c r="B23" s="4"/>
      <c r="C23" s="4"/>
      <c r="D23" s="4"/>
      <c r="E23" s="4"/>
      <c r="F23" s="4"/>
      <c r="G23" s="4"/>
      <c r="H23" s="25">
        <f>Captains!D35</f>
        <v>0</v>
      </c>
      <c r="I23" s="4" t="s">
        <v>74</v>
      </c>
      <c r="J23" s="4"/>
      <c r="K23" s="4"/>
      <c r="L23" s="4"/>
      <c r="M23" s="68"/>
    </row>
    <row r="24" spans="1:13">
      <c r="A24" s="3" t="s">
        <v>36</v>
      </c>
      <c r="B24" s="4"/>
      <c r="C24" s="4"/>
      <c r="D24" s="4"/>
      <c r="E24" s="4"/>
      <c r="F24" s="4"/>
      <c r="G24" s="4"/>
      <c r="H24" s="4"/>
      <c r="I24" s="43"/>
      <c r="J24" s="43"/>
      <c r="K24" s="43"/>
      <c r="L24" s="43"/>
      <c r="M24" s="8"/>
    </row>
    <row r="25" spans="1:13" ht="15.75" thickBot="1">
      <c r="A25" s="3"/>
      <c r="B25" s="4"/>
      <c r="C25" s="4"/>
      <c r="D25" s="4"/>
      <c r="E25" s="4"/>
      <c r="F25" s="4"/>
      <c r="G25" s="4"/>
      <c r="H25" s="4"/>
      <c r="I25" s="43"/>
      <c r="J25" s="43"/>
      <c r="K25" s="43"/>
      <c r="L25" s="43"/>
      <c r="M25" s="8"/>
    </row>
    <row r="26" spans="1:13" ht="15.75" thickBot="1">
      <c r="A26" s="5"/>
      <c r="B26" s="6"/>
      <c r="C26" s="6"/>
      <c r="D26" s="6"/>
      <c r="E26" s="6"/>
      <c r="F26" s="6"/>
      <c r="G26" s="7" t="s">
        <v>26</v>
      </c>
      <c r="H26" s="31">
        <f>SUM(H8,H11,H14,H17,H20,H23)</f>
        <v>0</v>
      </c>
      <c r="I26" s="54" t="s">
        <v>37</v>
      </c>
      <c r="J26" s="29"/>
      <c r="K26" s="29"/>
      <c r="L26" s="6"/>
      <c r="M26" s="55"/>
    </row>
    <row r="27" spans="1:13" ht="15.75" thickBot="1">
      <c r="C27" s="24"/>
      <c r="D27" s="24"/>
      <c r="E27" s="24"/>
      <c r="F27" s="24"/>
      <c r="G27" s="24"/>
      <c r="H27" s="24"/>
      <c r="I27" s="24"/>
      <c r="J27" s="24"/>
      <c r="K27" s="43"/>
      <c r="L27"/>
      <c r="M27"/>
    </row>
    <row r="28" spans="1:13">
      <c r="A28" s="41" t="str">
        <f t="shared" ref="A28:B30" si="0">A1</f>
        <v>Team #</v>
      </c>
      <c r="B28" s="65">
        <f t="shared" si="0"/>
        <v>30</v>
      </c>
      <c r="C28" s="78" t="s">
        <v>2</v>
      </c>
      <c r="D28" s="78"/>
      <c r="E28" s="78"/>
      <c r="F28" s="78"/>
      <c r="G28" s="78"/>
      <c r="H28" s="78"/>
      <c r="I28" s="78"/>
      <c r="J28" s="78"/>
      <c r="K28" s="79"/>
      <c r="L28" s="43"/>
      <c r="M28" s="43"/>
    </row>
    <row r="29" spans="1:13">
      <c r="A29" s="42" t="str">
        <f t="shared" si="0"/>
        <v>School</v>
      </c>
      <c r="B29" s="2">
        <f t="shared" si="0"/>
        <v>0</v>
      </c>
      <c r="C29" s="4"/>
      <c r="D29" s="4"/>
      <c r="E29" s="4"/>
      <c r="F29" s="4"/>
      <c r="G29" s="4"/>
      <c r="H29" s="4"/>
      <c r="I29" s="43"/>
      <c r="J29" s="43"/>
      <c r="K29" s="8"/>
      <c r="L29" s="43"/>
      <c r="M29" s="43"/>
    </row>
    <row r="30" spans="1:13">
      <c r="A30" s="42" t="str">
        <f t="shared" si="0"/>
        <v>Team Name</v>
      </c>
      <c r="B30" s="2">
        <f t="shared" si="0"/>
        <v>0</v>
      </c>
      <c r="C30" s="4"/>
      <c r="D30" s="4"/>
      <c r="E30" s="4"/>
      <c r="F30" s="4"/>
      <c r="G30" s="4"/>
      <c r="H30" s="4"/>
      <c r="I30" s="43"/>
      <c r="J30" s="43"/>
      <c r="K30" s="8"/>
    </row>
    <row r="31" spans="1:13" ht="45">
      <c r="A31" s="3"/>
      <c r="B31" s="4"/>
      <c r="C31" s="24" t="s">
        <v>47</v>
      </c>
      <c r="D31" s="57" t="s">
        <v>46</v>
      </c>
      <c r="E31" s="57" t="s">
        <v>45</v>
      </c>
      <c r="F31" s="57" t="s">
        <v>48</v>
      </c>
      <c r="G31" s="57" t="s">
        <v>58</v>
      </c>
      <c r="H31" s="63" t="s">
        <v>49</v>
      </c>
      <c r="I31" s="58" t="s">
        <v>50</v>
      </c>
      <c r="J31" s="63" t="s">
        <v>51</v>
      </c>
      <c r="K31" s="64" t="s">
        <v>52</v>
      </c>
    </row>
    <row r="32" spans="1:13">
      <c r="A32" s="21" t="s">
        <v>53</v>
      </c>
      <c r="B32" s="4"/>
      <c r="C32" s="4"/>
      <c r="D32" s="4"/>
      <c r="E32" s="4"/>
      <c r="F32" s="4"/>
      <c r="G32" s="4"/>
      <c r="H32" s="4"/>
      <c r="I32" s="4"/>
      <c r="J32" s="43"/>
      <c r="K32" s="8"/>
      <c r="L32" s="43"/>
      <c r="M32" s="43"/>
    </row>
    <row r="33" spans="1:13">
      <c r="A33" s="3" t="s">
        <v>39</v>
      </c>
      <c r="B33" s="4"/>
      <c r="C33" s="24">
        <v>1</v>
      </c>
      <c r="D33" s="43">
        <v>0</v>
      </c>
      <c r="E33" s="43">
        <v>0</v>
      </c>
      <c r="F33" s="43">
        <v>0</v>
      </c>
      <c r="G33" s="43">
        <v>0</v>
      </c>
      <c r="H33" s="59">
        <f>10*D33 + 5*E33</f>
        <v>0</v>
      </c>
      <c r="I33" s="56">
        <f>IF((D33+E33-F33)&gt;0, 5*(D33+E33-F33), 0)</f>
        <v>0</v>
      </c>
      <c r="J33" s="56">
        <f>IF(AND(D33=6, F33=0), (120 - G33)/3, 0)</f>
        <v>0</v>
      </c>
      <c r="K33" s="60">
        <f>H33+I33+J33</f>
        <v>0</v>
      </c>
      <c r="L33" s="28" t="s">
        <v>57</v>
      </c>
      <c r="M33" s="43"/>
    </row>
    <row r="34" spans="1:13">
      <c r="A34" s="3" t="s">
        <v>40</v>
      </c>
      <c r="B34" s="4"/>
      <c r="C34" s="24"/>
      <c r="D34" s="43"/>
      <c r="E34" s="43"/>
      <c r="F34" s="4"/>
      <c r="G34" s="24"/>
      <c r="H34" s="43"/>
      <c r="I34" s="26"/>
      <c r="J34" s="4"/>
      <c r="K34" s="34"/>
      <c r="L34" s="43"/>
      <c r="M34" s="43"/>
    </row>
    <row r="35" spans="1:13">
      <c r="A35" s="3"/>
      <c r="B35" s="4"/>
      <c r="C35" s="24">
        <v>2</v>
      </c>
      <c r="D35" s="43">
        <v>0</v>
      </c>
      <c r="E35" s="43">
        <v>0</v>
      </c>
      <c r="F35" s="43">
        <v>0</v>
      </c>
      <c r="G35" s="43">
        <v>0</v>
      </c>
      <c r="H35" s="59">
        <f>10*D35 + 5*E35</f>
        <v>0</v>
      </c>
      <c r="I35" s="56">
        <f>IF((D35+E35-F35)&gt;0, 5*(D35+E35-F35), 0)</f>
        <v>0</v>
      </c>
      <c r="J35" s="56">
        <f>IF(AND(D35=6, F35=0), (120 - G35)/3, 0)</f>
        <v>0</v>
      </c>
      <c r="K35" s="60">
        <f>H35+I35+J35</f>
        <v>0</v>
      </c>
      <c r="L35" s="43"/>
      <c r="M35" s="43"/>
    </row>
    <row r="36" spans="1:13">
      <c r="A36" s="21" t="s">
        <v>41</v>
      </c>
      <c r="B36" s="4"/>
      <c r="C36" s="24"/>
      <c r="D36" s="43"/>
      <c r="E36" s="43"/>
      <c r="F36" s="4"/>
      <c r="G36" s="24"/>
      <c r="H36" s="43"/>
      <c r="I36" s="26"/>
      <c r="J36" s="4"/>
      <c r="K36" s="34"/>
      <c r="L36" s="43"/>
      <c r="M36" s="43"/>
    </row>
    <row r="37" spans="1:13">
      <c r="A37" s="3" t="s">
        <v>43</v>
      </c>
      <c r="B37" s="4"/>
      <c r="C37" s="24">
        <v>3</v>
      </c>
      <c r="D37" s="43">
        <v>0</v>
      </c>
      <c r="E37" s="43">
        <v>0</v>
      </c>
      <c r="F37" s="43">
        <v>0</v>
      </c>
      <c r="G37" s="43">
        <v>0</v>
      </c>
      <c r="H37" s="59">
        <f>10*D37 + 5*E37</f>
        <v>0</v>
      </c>
      <c r="I37" s="56">
        <f>IF((D37+E37-F37)&gt;0, 5*(D37+E37-F37), 0)</f>
        <v>0</v>
      </c>
      <c r="J37" s="56">
        <f>IF(AND(D37=6, F37=0), (120 - G37)/3, 0)</f>
        <v>0</v>
      </c>
      <c r="K37" s="60">
        <f>H37+I37+J37</f>
        <v>0</v>
      </c>
      <c r="L37" s="43"/>
      <c r="M37" s="43"/>
    </row>
    <row r="38" spans="1:13">
      <c r="A38" s="49" t="s">
        <v>42</v>
      </c>
      <c r="B38" s="4"/>
      <c r="C38" s="24"/>
      <c r="D38" s="43"/>
      <c r="E38" s="43"/>
      <c r="F38" s="4"/>
      <c r="G38" s="24"/>
      <c r="H38" s="43"/>
      <c r="I38" s="26"/>
      <c r="J38" s="4"/>
      <c r="K38" s="34"/>
      <c r="L38" s="43"/>
      <c r="M38" s="43"/>
    </row>
    <row r="39" spans="1:13">
      <c r="A39" s="3"/>
      <c r="B39" s="4"/>
      <c r="C39" s="24">
        <v>4</v>
      </c>
      <c r="D39" s="43">
        <v>0</v>
      </c>
      <c r="E39" s="43">
        <v>0</v>
      </c>
      <c r="F39" s="43">
        <v>0</v>
      </c>
      <c r="G39" s="43">
        <v>0</v>
      </c>
      <c r="H39" s="59">
        <f>10*D39 + 5*E39</f>
        <v>0</v>
      </c>
      <c r="I39" s="56">
        <f>IF((D39+E39-F39)&gt;0, 5*(D39+E39-F39), 0)</f>
        <v>0</v>
      </c>
      <c r="J39" s="56">
        <f>IF(AND(D39=6, F39=0), (120 - G39)/3, 0)</f>
        <v>0</v>
      </c>
      <c r="K39" s="60">
        <f>H39+I39+J39</f>
        <v>0</v>
      </c>
      <c r="L39" s="43"/>
      <c r="M39" s="43"/>
    </row>
    <row r="40" spans="1:13" ht="15.75" thickBot="1">
      <c r="A40" s="21" t="s">
        <v>44</v>
      </c>
      <c r="B40" s="4"/>
      <c r="C40" s="4"/>
      <c r="D40" s="4"/>
      <c r="E40" s="4"/>
      <c r="F40" s="4"/>
      <c r="G40" s="4"/>
      <c r="H40" s="4"/>
      <c r="I40" s="4"/>
      <c r="J40" s="4"/>
      <c r="K40" s="8"/>
      <c r="L40" s="43"/>
      <c r="M40" s="43"/>
    </row>
    <row r="41" spans="1:13" ht="15.75" thickBot="1">
      <c r="A41" s="3" t="s">
        <v>54</v>
      </c>
      <c r="B41" s="4"/>
      <c r="C41" s="4"/>
      <c r="D41" s="4"/>
      <c r="E41" s="4"/>
      <c r="F41" s="4"/>
      <c r="G41" s="4"/>
      <c r="H41" s="4"/>
      <c r="I41" s="4"/>
      <c r="J41" s="33" t="s">
        <v>5</v>
      </c>
      <c r="K41" s="31">
        <f>SUM(K33,K35,K37,K39)</f>
        <v>0</v>
      </c>
      <c r="L41" s="28" t="s">
        <v>56</v>
      </c>
      <c r="M41" s="43"/>
    </row>
    <row r="42" spans="1:13" ht="15.75" thickBot="1">
      <c r="A42" s="61" t="s">
        <v>55</v>
      </c>
      <c r="B42" s="6"/>
      <c r="C42" s="6"/>
      <c r="D42" s="6"/>
      <c r="E42" s="6"/>
      <c r="F42" s="6"/>
      <c r="G42" s="6"/>
      <c r="H42" s="6"/>
      <c r="I42" s="29"/>
      <c r="J42" s="29"/>
      <c r="K42" s="30"/>
      <c r="L42" s="43"/>
    </row>
  </sheetData>
  <mergeCells count="2">
    <mergeCell ref="A5:G5"/>
    <mergeCell ref="C28:K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Overall</vt:lpstr>
      <vt:lpstr>Captains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Paul E Gordy</cp:lastModifiedBy>
  <cp:lastPrinted>2009-06-21T01:52:26Z</cp:lastPrinted>
  <dcterms:created xsi:type="dcterms:W3CDTF">2009-04-24T00:23:49Z</dcterms:created>
  <dcterms:modified xsi:type="dcterms:W3CDTF">2011-08-19T17:48:24Z</dcterms:modified>
</cp:coreProperties>
</file>