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20" yWindow="45" windowWidth="20280" windowHeight="8295"/>
  </bookViews>
  <sheets>
    <sheet name="Overall" sheetId="1" r:id="rId1"/>
    <sheet name="1" sheetId="2" r:id="rId2"/>
    <sheet name="2" sheetId="62" r:id="rId3"/>
    <sheet name="3" sheetId="63" r:id="rId4"/>
    <sheet name="4" sheetId="64" r:id="rId5"/>
    <sheet name="5" sheetId="65" r:id="rId6"/>
    <sheet name="6" sheetId="66" r:id="rId7"/>
    <sheet name="7" sheetId="68" r:id="rId8"/>
    <sheet name="8" sheetId="69" r:id="rId9"/>
    <sheet name="9" sheetId="70" r:id="rId10"/>
    <sheet name="10" sheetId="71" r:id="rId11"/>
    <sheet name="11" sheetId="72" r:id="rId12"/>
    <sheet name="12" sheetId="73" r:id="rId13"/>
    <sheet name="13" sheetId="87" r:id="rId14"/>
    <sheet name="14" sheetId="88" r:id="rId15"/>
    <sheet name="15" sheetId="89" r:id="rId16"/>
    <sheet name="16" sheetId="90" r:id="rId17"/>
    <sheet name="17" sheetId="91" r:id="rId18"/>
    <sheet name="18" sheetId="92" r:id="rId19"/>
    <sheet name="19" sheetId="93" r:id="rId20"/>
    <sheet name="20" sheetId="94" r:id="rId21"/>
    <sheet name="21" sheetId="95" r:id="rId22"/>
    <sheet name="22" sheetId="96" r:id="rId23"/>
    <sheet name="23" sheetId="97" r:id="rId24"/>
    <sheet name="24" sheetId="98" r:id="rId25"/>
    <sheet name="Sheet1" sheetId="99" r:id="rId2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18" i="1"/>
  <c r="G35" i="62"/>
  <c r="G35" i="63"/>
  <c r="G35" i="64"/>
  <c r="G35" i="65"/>
  <c r="G35" i="66"/>
  <c r="G35" i="68"/>
  <c r="G35" i="69"/>
  <c r="G35" i="70"/>
  <c r="G35" i="71"/>
  <c r="G35" i="72"/>
  <c r="G35" i="73"/>
  <c r="G35" i="87"/>
  <c r="G35" i="88"/>
  <c r="G35" i="89"/>
  <c r="G35" i="90"/>
  <c r="G35" i="91"/>
  <c r="G35" i="92"/>
  <c r="G35" i="93"/>
  <c r="G35" i="94"/>
  <c r="G35" i="95"/>
  <c r="G35" i="96"/>
  <c r="G35" i="97"/>
  <c r="G35" i="98"/>
  <c r="G35" i="2"/>
  <c r="G37" i="62"/>
  <c r="G37" i="63"/>
  <c r="G37" i="64"/>
  <c r="G37" i="65"/>
  <c r="G37" i="66"/>
  <c r="G37" i="68"/>
  <c r="G37" i="69"/>
  <c r="G37" i="70"/>
  <c r="G37" i="71"/>
  <c r="G37" i="72"/>
  <c r="G37" i="73"/>
  <c r="G37" i="87"/>
  <c r="G37" i="88"/>
  <c r="G37" i="89"/>
  <c r="G37" i="90"/>
  <c r="G37" i="91"/>
  <c r="G37" i="92"/>
  <c r="G37" i="93"/>
  <c r="G37" i="94"/>
  <c r="G37" i="95"/>
  <c r="G37" i="96"/>
  <c r="G37" i="97"/>
  <c r="G37" i="98"/>
  <c r="G37" i="2"/>
  <c r="G39" i="62"/>
  <c r="G39" i="63"/>
  <c r="G39" i="64"/>
  <c r="G39" i="65"/>
  <c r="G39" i="66"/>
  <c r="G39" i="68"/>
  <c r="G39" i="69"/>
  <c r="G39" i="70"/>
  <c r="G39" i="71"/>
  <c r="G39" i="72"/>
  <c r="G39" i="73"/>
  <c r="G39" i="87"/>
  <c r="G39" i="88"/>
  <c r="G39" i="89"/>
  <c r="G39" i="90"/>
  <c r="G39" i="91"/>
  <c r="G39" i="92"/>
  <c r="G39" i="93"/>
  <c r="G39" i="94"/>
  <c r="G39" i="95"/>
  <c r="G39" i="96"/>
  <c r="G39" i="97"/>
  <c r="G39" i="98"/>
  <c r="G39" i="2"/>
  <c r="H23" i="90"/>
  <c r="H23" i="89"/>
  <c r="H23" i="88"/>
  <c r="H23" i="87"/>
  <c r="H23" i="73"/>
  <c r="H23" i="72"/>
  <c r="H23" i="71"/>
  <c r="H23" i="70"/>
  <c r="H23" i="69"/>
  <c r="H23" i="68"/>
  <c r="H23" i="66"/>
  <c r="H23" i="65"/>
  <c r="H23" i="64"/>
  <c r="H23" i="63"/>
  <c r="H23" i="62"/>
  <c r="H23" i="2"/>
  <c r="L36" i="99"/>
  <c r="L35" i="99"/>
  <c r="L34" i="99"/>
  <c r="L33" i="99"/>
  <c r="L32" i="99"/>
  <c r="L31" i="99"/>
  <c r="L30" i="99"/>
  <c r="L29" i="99"/>
  <c r="L28" i="99"/>
  <c r="L27" i="99"/>
  <c r="L26" i="99"/>
  <c r="L25" i="99"/>
  <c r="L24" i="99"/>
  <c r="L23" i="99"/>
  <c r="L22" i="99"/>
  <c r="L21" i="99"/>
  <c r="G33" i="62"/>
  <c r="G33" i="63"/>
  <c r="G33" i="64"/>
  <c r="G33" i="65"/>
  <c r="G33" i="66"/>
  <c r="G33" i="68"/>
  <c r="G33" i="69"/>
  <c r="G33" i="70"/>
  <c r="G33" i="71"/>
  <c r="G33" i="72"/>
  <c r="G33" i="73"/>
  <c r="G33" i="87"/>
  <c r="G33" i="88"/>
  <c r="G33" i="89"/>
  <c r="G33" i="90"/>
  <c r="G33" i="91"/>
  <c r="G33" i="92"/>
  <c r="G33" i="93"/>
  <c r="G33" i="94"/>
  <c r="G33" i="95"/>
  <c r="G33" i="96"/>
  <c r="G33" i="97"/>
  <c r="G33" i="98"/>
  <c r="G33" i="2"/>
  <c r="B6" i="1"/>
  <c r="H39" i="97" l="1"/>
  <c r="H35" i="2"/>
  <c r="H33" i="64"/>
  <c r="H33" i="69"/>
  <c r="H33" i="73"/>
  <c r="H33" i="90"/>
  <c r="H33" i="93"/>
  <c r="H33" i="94"/>
  <c r="H33" i="96"/>
  <c r="H33" i="97"/>
  <c r="H33" i="98"/>
  <c r="H35" i="98"/>
  <c r="H37" i="98"/>
  <c r="H39" i="98"/>
  <c r="H35" i="97"/>
  <c r="H37" i="97"/>
  <c r="H35" i="96"/>
  <c r="H37" i="96"/>
  <c r="H39" i="96"/>
  <c r="H33" i="95"/>
  <c r="H35" i="95"/>
  <c r="H37" i="95"/>
  <c r="H39" i="95"/>
  <c r="H35" i="94"/>
  <c r="H37" i="94"/>
  <c r="H39" i="94"/>
  <c r="H35" i="93"/>
  <c r="H37" i="93"/>
  <c r="H39" i="93"/>
  <c r="H33" i="92"/>
  <c r="H35" i="92"/>
  <c r="H37" i="92"/>
  <c r="H39" i="92"/>
  <c r="H33" i="91"/>
  <c r="H35" i="91"/>
  <c r="H37" i="91"/>
  <c r="H39" i="91"/>
  <c r="H35" i="90"/>
  <c r="H37" i="90"/>
  <c r="H39" i="90"/>
  <c r="H33" i="89"/>
  <c r="H35" i="89"/>
  <c r="H37" i="89"/>
  <c r="H39" i="89"/>
  <c r="H33" i="88"/>
  <c r="H35" i="88"/>
  <c r="H37" i="88"/>
  <c r="H39" i="88"/>
  <c r="H33" i="87"/>
  <c r="H35" i="87"/>
  <c r="H37" i="87"/>
  <c r="H39" i="87"/>
  <c r="H35" i="73"/>
  <c r="H37" i="73"/>
  <c r="H39" i="73"/>
  <c r="H33" i="72"/>
  <c r="H35" i="72"/>
  <c r="H37" i="72"/>
  <c r="H39" i="72"/>
  <c r="H33" i="71"/>
  <c r="H35" i="71"/>
  <c r="H37" i="71"/>
  <c r="H39" i="71"/>
  <c r="H33" i="70"/>
  <c r="H35" i="70"/>
  <c r="H37" i="70"/>
  <c r="H39" i="70"/>
  <c r="H35" i="69"/>
  <c r="H37" i="69"/>
  <c r="H39" i="69"/>
  <c r="H33" i="68"/>
  <c r="H35" i="68"/>
  <c r="H37" i="68"/>
  <c r="H39" i="68"/>
  <c r="H33" i="66"/>
  <c r="H35" i="66"/>
  <c r="H37" i="66"/>
  <c r="H39" i="66"/>
  <c r="H33" i="65"/>
  <c r="H35" i="65"/>
  <c r="H37" i="65"/>
  <c r="H39" i="65"/>
  <c r="H35" i="64"/>
  <c r="H37" i="64"/>
  <c r="H39" i="64"/>
  <c r="H33" i="63"/>
  <c r="H35" i="63"/>
  <c r="H37" i="63"/>
  <c r="H39" i="63"/>
  <c r="C28" i="1"/>
  <c r="C27" i="1"/>
  <c r="C26" i="1"/>
  <c r="C25" i="1"/>
  <c r="C24" i="1"/>
  <c r="C23" i="1"/>
  <c r="C22" i="1"/>
  <c r="C21" i="1"/>
  <c r="C9" i="1"/>
  <c r="C18" i="1"/>
  <c r="C15" i="1"/>
  <c r="C5" i="1"/>
  <c r="C12" i="1"/>
  <c r="C14" i="1"/>
  <c r="C16" i="1"/>
  <c r="C7" i="1"/>
  <c r="C17" i="1"/>
  <c r="C20" i="1"/>
  <c r="C19" i="1"/>
  <c r="C8" i="1"/>
  <c r="C11" i="1"/>
  <c r="C13" i="1"/>
  <c r="B28" i="1"/>
  <c r="B27" i="1"/>
  <c r="B26" i="1"/>
  <c r="B25" i="1"/>
  <c r="B24" i="1"/>
  <c r="B23" i="1"/>
  <c r="B22" i="1"/>
  <c r="B21" i="1"/>
  <c r="B9" i="1"/>
  <c r="B18" i="1"/>
  <c r="B15" i="1"/>
  <c r="B5" i="1"/>
  <c r="B12" i="1"/>
  <c r="B14" i="1"/>
  <c r="B16" i="1"/>
  <c r="B7" i="1"/>
  <c r="B17" i="1"/>
  <c r="B20" i="1"/>
  <c r="B19" i="1"/>
  <c r="B8" i="1"/>
  <c r="B11" i="1"/>
  <c r="B13" i="1"/>
  <c r="A28" i="1"/>
  <c r="A27" i="1"/>
  <c r="A26" i="1"/>
  <c r="A25" i="1"/>
  <c r="A24" i="1"/>
  <c r="A23" i="1"/>
  <c r="A22" i="1"/>
  <c r="A21" i="1"/>
  <c r="A9" i="1"/>
  <c r="A18" i="1"/>
  <c r="A15" i="1"/>
  <c r="A5" i="1"/>
  <c r="A12" i="1"/>
  <c r="A14" i="1"/>
  <c r="A16" i="1"/>
  <c r="A7" i="1"/>
  <c r="A17" i="1"/>
  <c r="A20" i="1"/>
  <c r="A19" i="1"/>
  <c r="A8" i="1"/>
  <c r="A11" i="1"/>
  <c r="A13" i="1"/>
  <c r="A10" i="1"/>
  <c r="A6" i="1"/>
  <c r="C6" i="1"/>
  <c r="B10" i="1"/>
  <c r="C10" i="1"/>
  <c r="B30" i="98"/>
  <c r="A30" i="98"/>
  <c r="B29" i="98"/>
  <c r="A29" i="98"/>
  <c r="B28" i="98"/>
  <c r="A28" i="98"/>
  <c r="H8" i="98"/>
  <c r="H11" i="98"/>
  <c r="H26" i="98" s="1"/>
  <c r="H14" i="98"/>
  <c r="H17" i="98"/>
  <c r="H20" i="98"/>
  <c r="H23" i="98"/>
  <c r="B30" i="97"/>
  <c r="A30" i="97"/>
  <c r="B29" i="97"/>
  <c r="A29" i="97"/>
  <c r="B28" i="97"/>
  <c r="A28" i="97"/>
  <c r="H8" i="97"/>
  <c r="H26" i="97" s="1"/>
  <c r="H11" i="97"/>
  <c r="H14" i="97"/>
  <c r="H17" i="97"/>
  <c r="H20" i="97"/>
  <c r="H23" i="97"/>
  <c r="B30" i="96"/>
  <c r="A30" i="96"/>
  <c r="B29" i="96"/>
  <c r="A29" i="96"/>
  <c r="B28" i="96"/>
  <c r="A28" i="96"/>
  <c r="H8" i="96"/>
  <c r="H11" i="96"/>
  <c r="H14" i="96"/>
  <c r="H17" i="96"/>
  <c r="H20" i="96"/>
  <c r="H23" i="96"/>
  <c r="H26" i="96"/>
  <c r="D26" i="1" s="1"/>
  <c r="B30" i="95"/>
  <c r="A30" i="95"/>
  <c r="B29" i="95"/>
  <c r="A29" i="95"/>
  <c r="B28" i="95"/>
  <c r="A28" i="95"/>
  <c r="H8" i="95"/>
  <c r="H11" i="95"/>
  <c r="H26" i="95" s="1"/>
  <c r="H14" i="95"/>
  <c r="H17" i="95"/>
  <c r="H20" i="95"/>
  <c r="H23" i="95"/>
  <c r="B30" i="94"/>
  <c r="A30" i="94"/>
  <c r="B29" i="94"/>
  <c r="A29" i="94"/>
  <c r="B28" i="94"/>
  <c r="A28" i="94"/>
  <c r="H8" i="94"/>
  <c r="H26" i="94" s="1"/>
  <c r="H11" i="94"/>
  <c r="H14" i="94"/>
  <c r="H17" i="94"/>
  <c r="H20" i="94"/>
  <c r="H23" i="94"/>
  <c r="B30" i="93"/>
  <c r="A30" i="93"/>
  <c r="B29" i="93"/>
  <c r="A29" i="93"/>
  <c r="B28" i="93"/>
  <c r="A28" i="93"/>
  <c r="H8" i="93"/>
  <c r="H26" i="93" s="1"/>
  <c r="H11" i="93"/>
  <c r="H14" i="93"/>
  <c r="H17" i="93"/>
  <c r="H20" i="93"/>
  <c r="H23" i="93"/>
  <c r="B30" i="92"/>
  <c r="A30" i="92"/>
  <c r="B29" i="92"/>
  <c r="A29" i="92"/>
  <c r="B28" i="92"/>
  <c r="A28" i="92"/>
  <c r="H8" i="92"/>
  <c r="H11" i="92"/>
  <c r="H14" i="92"/>
  <c r="H17" i="92"/>
  <c r="H20" i="92"/>
  <c r="H23" i="92"/>
  <c r="H26" i="92"/>
  <c r="D22" i="1" s="1"/>
  <c r="B30" i="91"/>
  <c r="A30" i="91"/>
  <c r="B29" i="91"/>
  <c r="A29" i="91"/>
  <c r="B28" i="91"/>
  <c r="A28" i="91"/>
  <c r="H8" i="91"/>
  <c r="H11" i="91"/>
  <c r="H26" i="91" s="1"/>
  <c r="H14" i="91"/>
  <c r="H17" i="91"/>
  <c r="H20" i="91"/>
  <c r="H23" i="91"/>
  <c r="B30" i="90"/>
  <c r="A30" i="90"/>
  <c r="B29" i="90"/>
  <c r="A29" i="90"/>
  <c r="B28" i="90"/>
  <c r="A28" i="90"/>
  <c r="H8" i="90"/>
  <c r="H11" i="90"/>
  <c r="H14" i="90"/>
  <c r="H17" i="90"/>
  <c r="H20" i="90"/>
  <c r="B30" i="89"/>
  <c r="A30" i="89"/>
  <c r="B29" i="89"/>
  <c r="A29" i="89"/>
  <c r="B28" i="89"/>
  <c r="A28" i="89"/>
  <c r="H8" i="89"/>
  <c r="H11" i="89"/>
  <c r="H14" i="89"/>
  <c r="H17" i="89"/>
  <c r="H20" i="89"/>
  <c r="B30" i="88"/>
  <c r="A30" i="88"/>
  <c r="B29" i="88"/>
  <c r="A29" i="88"/>
  <c r="B28" i="88"/>
  <c r="A28" i="88"/>
  <c r="H8" i="88"/>
  <c r="H11" i="88"/>
  <c r="H14" i="88"/>
  <c r="H17" i="88"/>
  <c r="H20" i="88"/>
  <c r="B30" i="87"/>
  <c r="A30" i="87"/>
  <c r="B29" i="87"/>
  <c r="A29" i="87"/>
  <c r="B28" i="87"/>
  <c r="A28" i="87"/>
  <c r="H8" i="87"/>
  <c r="H11" i="87"/>
  <c r="H14" i="87"/>
  <c r="H17" i="87"/>
  <c r="H20" i="87"/>
  <c r="B30" i="73"/>
  <c r="A30" i="73"/>
  <c r="B29" i="73"/>
  <c r="A29" i="73"/>
  <c r="B28" i="73"/>
  <c r="A28" i="73"/>
  <c r="H8" i="73"/>
  <c r="H11" i="73"/>
  <c r="H14" i="73"/>
  <c r="H17" i="73"/>
  <c r="H20" i="73"/>
  <c r="B30" i="72"/>
  <c r="A30" i="72"/>
  <c r="B29" i="72"/>
  <c r="A29" i="72"/>
  <c r="B28" i="72"/>
  <c r="A28" i="72"/>
  <c r="H8" i="72"/>
  <c r="H11" i="72"/>
  <c r="H14" i="72"/>
  <c r="H17" i="72"/>
  <c r="H20" i="72"/>
  <c r="B30" i="71"/>
  <c r="A30" i="71"/>
  <c r="B29" i="71"/>
  <c r="A29" i="71"/>
  <c r="B28" i="71"/>
  <c r="A28" i="71"/>
  <c r="H8" i="71"/>
  <c r="H11" i="71"/>
  <c r="H14" i="71"/>
  <c r="H17" i="71"/>
  <c r="H20" i="71"/>
  <c r="B30" i="70"/>
  <c r="A30" i="70"/>
  <c r="B29" i="70"/>
  <c r="A29" i="70"/>
  <c r="B28" i="70"/>
  <c r="A28" i="70"/>
  <c r="H8" i="70"/>
  <c r="H11" i="70"/>
  <c r="H14" i="70"/>
  <c r="H17" i="70"/>
  <c r="H20" i="70"/>
  <c r="B30" i="69"/>
  <c r="A30" i="69"/>
  <c r="B29" i="69"/>
  <c r="A29" i="69"/>
  <c r="B28" i="69"/>
  <c r="A28" i="69"/>
  <c r="H8" i="69"/>
  <c r="H11" i="69"/>
  <c r="H14" i="69"/>
  <c r="H17" i="69"/>
  <c r="H20" i="69"/>
  <c r="B30" i="68"/>
  <c r="A30" i="68"/>
  <c r="B29" i="68"/>
  <c r="A29" i="68"/>
  <c r="B28" i="68"/>
  <c r="A28" i="68"/>
  <c r="H8" i="68"/>
  <c r="H11" i="68"/>
  <c r="H14" i="68"/>
  <c r="H17" i="68"/>
  <c r="H20" i="68"/>
  <c r="B30" i="66"/>
  <c r="A30" i="66"/>
  <c r="B29" i="66"/>
  <c r="A29" i="66"/>
  <c r="B28" i="66"/>
  <c r="A28" i="66"/>
  <c r="H8" i="66"/>
  <c r="H11" i="66"/>
  <c r="H14" i="66"/>
  <c r="H17" i="66"/>
  <c r="H20" i="66"/>
  <c r="B30" i="65"/>
  <c r="A30" i="65"/>
  <c r="B29" i="65"/>
  <c r="A29" i="65"/>
  <c r="B28" i="65"/>
  <c r="A28" i="65"/>
  <c r="H8" i="65"/>
  <c r="H11" i="65"/>
  <c r="H14" i="65"/>
  <c r="H17" i="65"/>
  <c r="H20" i="65"/>
  <c r="H33" i="62"/>
  <c r="H35" i="62"/>
  <c r="H37" i="62"/>
  <c r="H39" i="62"/>
  <c r="B30" i="64"/>
  <c r="A30" i="64"/>
  <c r="B29" i="64"/>
  <c r="A29" i="64"/>
  <c r="B28" i="64"/>
  <c r="A28" i="64"/>
  <c r="H8" i="64"/>
  <c r="H11" i="64"/>
  <c r="H14" i="64"/>
  <c r="H17" i="64"/>
  <c r="H20" i="64"/>
  <c r="B30" i="63"/>
  <c r="A30" i="63"/>
  <c r="B29" i="63"/>
  <c r="A29" i="63"/>
  <c r="B28" i="63"/>
  <c r="A28" i="63"/>
  <c r="H8" i="63"/>
  <c r="H11" i="63"/>
  <c r="H14" i="63"/>
  <c r="H17" i="63"/>
  <c r="H20" i="63"/>
  <c r="B30" i="62"/>
  <c r="A30" i="62"/>
  <c r="B29" i="62"/>
  <c r="A29" i="62"/>
  <c r="B28" i="62"/>
  <c r="A28" i="62"/>
  <c r="H8" i="62"/>
  <c r="H11" i="62"/>
  <c r="H14" i="62"/>
  <c r="H17" i="62"/>
  <c r="H20" i="62"/>
  <c r="H39" i="2"/>
  <c r="H37" i="2"/>
  <c r="H33" i="2"/>
  <c r="H8" i="2"/>
  <c r="A28" i="2"/>
  <c r="B28" i="2"/>
  <c r="A29" i="2"/>
  <c r="B29" i="2"/>
  <c r="A30" i="2"/>
  <c r="B30" i="2"/>
  <c r="H20" i="2"/>
  <c r="H17" i="2"/>
  <c r="H14" i="2"/>
  <c r="H11" i="2"/>
  <c r="H41" i="95" l="1"/>
  <c r="E25" i="1" s="1"/>
  <c r="H41" i="72"/>
  <c r="E14" i="1" s="1"/>
  <c r="H41" i="63"/>
  <c r="E13" i="1" s="1"/>
  <c r="H41" i="68"/>
  <c r="E20" i="1" s="1"/>
  <c r="H41" i="89"/>
  <c r="H41" i="98"/>
  <c r="E28" i="1" s="1"/>
  <c r="H41" i="93"/>
  <c r="E23" i="1" s="1"/>
  <c r="H41" i="97"/>
  <c r="E27" i="1" s="1"/>
  <c r="H41" i="2"/>
  <c r="E6" i="1" s="1"/>
  <c r="H26" i="90"/>
  <c r="D9" i="1" s="1"/>
  <c r="H26" i="88"/>
  <c r="D15" i="1" s="1"/>
  <c r="H26" i="89"/>
  <c r="D18" i="1" s="1"/>
  <c r="H26" i="87"/>
  <c r="D5" i="1" s="1"/>
  <c r="H26" i="73"/>
  <c r="D12" i="1" s="1"/>
  <c r="H26" i="72"/>
  <c r="H26" i="71"/>
  <c r="D16" i="1" s="1"/>
  <c r="H26" i="70"/>
  <c r="D7" i="1" s="1"/>
  <c r="H26" i="69"/>
  <c r="D17" i="1" s="1"/>
  <c r="H26" i="68"/>
  <c r="H26" i="66"/>
  <c r="D19" i="1" s="1"/>
  <c r="H26" i="65"/>
  <c r="D8" i="1" s="1"/>
  <c r="H26" i="64"/>
  <c r="D11" i="1" s="1"/>
  <c r="H26" i="63"/>
  <c r="H26" i="62"/>
  <c r="H26" i="2"/>
  <c r="D6" i="1" s="1"/>
  <c r="H41" i="62"/>
  <c r="E10" i="1" s="1"/>
  <c r="H41" i="87"/>
  <c r="E5" i="1" s="1"/>
  <c r="H41" i="88"/>
  <c r="E15" i="1" s="1"/>
  <c r="H41" i="65"/>
  <c r="E8" i="1" s="1"/>
  <c r="H41" i="66"/>
  <c r="H41" i="70"/>
  <c r="E7" i="1" s="1"/>
  <c r="H41" i="71"/>
  <c r="E16" i="1" s="1"/>
  <c r="H41" i="73"/>
  <c r="E12" i="1" s="1"/>
  <c r="H41" i="90"/>
  <c r="E9" i="1" s="1"/>
  <c r="H41" i="64"/>
  <c r="E11" i="1" s="1"/>
  <c r="H41" i="91"/>
  <c r="E21" i="1" s="1"/>
  <c r="H41" i="92"/>
  <c r="E22" i="1" s="1"/>
  <c r="H41" i="94"/>
  <c r="E24" i="1" s="1"/>
  <c r="H41" i="69"/>
  <c r="E17" i="1" s="1"/>
  <c r="H41" i="96"/>
  <c r="E26" i="1" s="1"/>
  <c r="E2" i="97"/>
  <c r="F27" i="1" s="1"/>
  <c r="D27" i="1"/>
  <c r="D21" i="1"/>
  <c r="D25" i="1"/>
  <c r="D23" i="1"/>
  <c r="D24" i="1"/>
  <c r="D28" i="1"/>
  <c r="E2" i="98"/>
  <c r="F28" i="1" s="1"/>
  <c r="E2" i="68" l="1"/>
  <c r="F20" i="1" s="1"/>
  <c r="E2" i="63"/>
  <c r="F13" i="1" s="1"/>
  <c r="E2" i="93"/>
  <c r="F23" i="1" s="1"/>
  <c r="E2" i="95"/>
  <c r="F25" i="1" s="1"/>
  <c r="E2" i="72"/>
  <c r="F14" i="1" s="1"/>
  <c r="E2" i="62"/>
  <c r="F10" i="1" s="1"/>
  <c r="E2" i="71"/>
  <c r="F16" i="1" s="1"/>
  <c r="E2" i="89"/>
  <c r="F18" i="1" s="1"/>
  <c r="D14" i="1"/>
  <c r="D20" i="1"/>
  <c r="E2" i="66"/>
  <c r="F19" i="1" s="1"/>
  <c r="D13" i="1"/>
  <c r="D10" i="1"/>
  <c r="E2" i="2"/>
  <c r="F6" i="1" s="1"/>
  <c r="E2" i="92"/>
  <c r="F22" i="1" s="1"/>
  <c r="E2" i="70"/>
  <c r="F7" i="1" s="1"/>
  <c r="E2" i="69"/>
  <c r="F17" i="1" s="1"/>
  <c r="E2" i="87"/>
  <c r="F5" i="1" s="1"/>
  <c r="E2" i="65"/>
  <c r="F8" i="1" s="1"/>
  <c r="E2" i="91"/>
  <c r="F21" i="1" s="1"/>
  <c r="E2" i="88"/>
  <c r="F15" i="1" s="1"/>
  <c r="E2" i="94"/>
  <c r="F24" i="1" s="1"/>
  <c r="E2" i="90"/>
  <c r="F9" i="1" s="1"/>
  <c r="E2" i="96"/>
  <c r="F26" i="1" s="1"/>
  <c r="E2" i="73"/>
  <c r="F12" i="1" s="1"/>
  <c r="E2" i="64"/>
  <c r="F11" i="1" s="1"/>
  <c r="G26" i="1" l="1"/>
  <c r="G17" i="1"/>
  <c r="G7" i="1"/>
  <c r="G6" i="1"/>
  <c r="G13" i="1"/>
  <c r="G8" i="1"/>
  <c r="G19" i="1"/>
  <c r="G10" i="1"/>
  <c r="G11" i="1"/>
  <c r="G23" i="1"/>
  <c r="G18" i="1"/>
  <c r="G14" i="1"/>
  <c r="G22" i="1"/>
  <c r="G28" i="1"/>
  <c r="G12" i="1"/>
  <c r="G27" i="1"/>
  <c r="G25" i="1"/>
  <c r="G24" i="1"/>
  <c r="G15" i="1"/>
  <c r="G9" i="1"/>
  <c r="G5" i="1"/>
  <c r="G21" i="1"/>
  <c r="G16" i="1"/>
  <c r="G20" i="1"/>
</calcChain>
</file>

<file path=xl/sharedStrings.xml><?xml version="1.0" encoding="utf-8"?>
<sst xmlns="http://schemas.openxmlformats.org/spreadsheetml/2006/main" count="1179" uniqueCount="92">
  <si>
    <t>School</t>
  </si>
  <si>
    <t>Points</t>
  </si>
  <si>
    <t>Robot Testing</t>
  </si>
  <si>
    <t>Total Score</t>
  </si>
  <si>
    <t>Total Testing Score</t>
  </si>
  <si>
    <t>Team #</t>
  </si>
  <si>
    <t>Team Name</t>
  </si>
  <si>
    <t>Judge 1</t>
  </si>
  <si>
    <t>Judge 2</t>
  </si>
  <si>
    <t>Judge 3</t>
  </si>
  <si>
    <t>Judge 4</t>
  </si>
  <si>
    <t>Judge 5</t>
  </si>
  <si>
    <t xml:space="preserve"> </t>
  </si>
  <si>
    <t xml:space="preserve">Overall Scores </t>
  </si>
  <si>
    <t>(All items are formula driven, DO NOT TYPE ON THIS SHEET)</t>
  </si>
  <si>
    <t>Exhibit Session Scoring</t>
  </si>
  <si>
    <t xml:space="preserve">1.  Design Evolution </t>
  </si>
  <si>
    <t>(20 max)</t>
  </si>
  <si>
    <t>Exhibit Total</t>
  </si>
  <si>
    <t>2. Robot Operation</t>
  </si>
  <si>
    <t>3.  Fabrication Methods</t>
  </si>
  <si>
    <t xml:space="preserve">4.  Design Analysis </t>
  </si>
  <si>
    <t xml:space="preserve">5.  Exhibit Quality </t>
  </si>
  <si>
    <t>6.  Captain Scoring</t>
  </si>
  <si>
    <t xml:space="preserve">           Discuss how the robot works. </t>
  </si>
  <si>
    <t xml:space="preserve">           Explain how the robot was fabricated.</t>
  </si>
  <si>
    <t xml:space="preserve">           Team and exhibit appearance, technical expertise, communication skills, visual aids.</t>
  </si>
  <si>
    <t xml:space="preserve">           Captains from all other schools score the team from 0-20.</t>
  </si>
  <si>
    <t xml:space="preserve">           Why the design is optimal based upon performance, cost, and environmental impact.</t>
  </si>
  <si>
    <t>Time Bonus:</t>
  </si>
  <si>
    <t>Trial #</t>
  </si>
  <si>
    <t>Time Bonus</t>
  </si>
  <si>
    <t>Trial Score</t>
  </si>
  <si>
    <t>=H26+K41</t>
  </si>
  <si>
    <t xml:space="preserve">           Describe the design process  decisions from the initial ideas to the final solution.</t>
  </si>
  <si>
    <t>=SUM(H33,H35,H37,H39)</t>
  </si>
  <si>
    <t>=SUM(H8,H11,H14,H17,H20,H23)</t>
  </si>
  <si>
    <t xml:space="preserve">  'CELL H8 : =(SUM(I8:M8) - MIN(I8:M8) - MAX(I8:M8))/3</t>
  </si>
  <si>
    <t>Trial Time (sec)</t>
  </si>
  <si>
    <r>
      <t xml:space="preserve">Note:  </t>
    </r>
    <r>
      <rPr>
        <b/>
        <sz val="12"/>
        <color rgb="FFC00000"/>
        <rFont val="Calibri"/>
        <family val="2"/>
        <scheme val="minor"/>
      </rPr>
      <t>RED</t>
    </r>
    <r>
      <rPr>
        <b/>
        <sz val="12"/>
        <color theme="1"/>
        <rFont val="Calibri"/>
        <family val="2"/>
        <scheme val="minor"/>
      </rPr>
      <t xml:space="preserve"> Cells contain formulas, DO NOT TYPE IN THESE CELLS</t>
    </r>
  </si>
  <si>
    <t>5 points: Ring deposited in non-matching box</t>
  </si>
  <si>
    <t>Ring Score:</t>
  </si>
  <si>
    <t>Perfect Run = 12 rings deposited</t>
  </si>
  <si>
    <t>20 points: 6 Rings deposited and returned to start</t>
  </si>
  <si>
    <t>Boxes with 1 ring</t>
  </si>
  <si>
    <t>Returned to start?</t>
  </si>
  <si>
    <t>=5*D33 + IF(D33&gt;=6,20*E33,0) + G33</t>
  </si>
  <si>
    <t>Exhibit Score</t>
  </si>
  <si>
    <t>Testing Score</t>
  </si>
  <si>
    <t>Total Points</t>
  </si>
  <si>
    <t>Team Rank</t>
  </si>
  <si>
    <t>2016 ASEE TYCD Design Competition</t>
  </si>
  <si>
    <t>Monroe Community College</t>
  </si>
  <si>
    <t>The Dream Team</t>
  </si>
  <si>
    <t>Compile This!</t>
  </si>
  <si>
    <t>Tidewater Community College</t>
  </si>
  <si>
    <t>Vendbot</t>
  </si>
  <si>
    <t>The Apprentice School</t>
  </si>
  <si>
    <t>Bayou Bots</t>
  </si>
  <si>
    <t>Utah Valley University</t>
  </si>
  <si>
    <t>Kitty Bot</t>
  </si>
  <si>
    <t>Talk Nerdy To Me</t>
  </si>
  <si>
    <t>UAV Guys</t>
  </si>
  <si>
    <t>Cedarville University</t>
  </si>
  <si>
    <t>Highline College</t>
  </si>
  <si>
    <t>Woody's Warriors</t>
  </si>
  <si>
    <t>Borough of Manhattan Community College</t>
  </si>
  <si>
    <t>Veni Vidi Vici</t>
  </si>
  <si>
    <t>2nd Place</t>
  </si>
  <si>
    <t>90 - Time(s) to complete perfect run</t>
  </si>
  <si>
    <t>Cañada College</t>
  </si>
  <si>
    <t>Plimsoll Robotics</t>
  </si>
  <si>
    <t>Tidewater Community College - VB</t>
  </si>
  <si>
    <t>Ru Paul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</si>
  <si>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</si>
  <si>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</si>
  <si>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</si>
  <si>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</si>
  <si>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</si>
  <si>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</si>
  <si>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</si>
  <si>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</si>
  <si>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</si>
  <si>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</si>
  <si>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</si>
  <si>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</si>
  <si>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</si>
  <si>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</si>
  <si>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</si>
  <si>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</si>
  <si>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Slap Chop</t>
  </si>
  <si>
    <t>Sonic &amp; 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</si>
</sst>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0" fontId="2" fillId="0" borderId="0" xfId="0" applyFont="1" applyBorder="1" applyAlignment="1">
      <alignment horizontal="center"/>
    </xf>
    <xf numFmtId="0" fontId="1" fillId="0" borderId="7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quotePrefix="1"/>
    <xf numFmtId="0" fontId="0" fillId="0" borderId="0" xfId="0" quotePrefix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7" xfId="0" applyFont="1" applyBorder="1"/>
    <xf numFmtId="0" fontId="0" fillId="0" borderId="7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quotePrefix="1" applyBorder="1" applyAlignment="1">
      <alignment horizontal="left"/>
    </xf>
    <xf numFmtId="0" fontId="0" fillId="0" borderId="12" xfId="0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9" xfId="0" applyFill="1" applyBorder="1"/>
    <xf numFmtId="0" fontId="5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2" fontId="1" fillId="5" borderId="1" xfId="0" quotePrefix="1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/>
    <xf numFmtId="0" fontId="0" fillId="0" borderId="7" xfId="0" applyFill="1" applyBorder="1"/>
    <xf numFmtId="0" fontId="2" fillId="0" borderId="3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2" borderId="13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10" xfId="0" applyFont="1" applyBorder="1"/>
    <xf numFmtId="2" fontId="1" fillId="0" borderId="10" xfId="0" applyNumberFormat="1" applyFont="1" applyBorder="1"/>
    <xf numFmtId="2" fontId="0" fillId="0" borderId="10" xfId="0" applyNumberForma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164" fontId="1" fillId="0" borderId="0" xfId="0" applyNumberFormat="1" applyFont="1"/>
    <xf numFmtId="0" fontId="2" fillId="6" borderId="1" xfId="0" applyFont="1" applyFill="1" applyBorder="1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Light16"/>
  <colors>
    <mruColors>
      <color rgb="FFFFFFCC"/>
      <color rgb="FF9B9B9B"/>
      <color rgb="FFBA6D18"/>
      <color rgb="FF9158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9"/>
  <sheetViews>
    <sheetView tabSelected="1" zoomScaleNormal="100" zoomScalePageLayoutView="106" workbookViewId="0">
      <selection sqref="A1:G1"/>
    </sheetView>
  </sheetViews>
  <sheetFormatPr defaultColWidth="8.85546875" defaultRowHeight="15" x14ac:dyDescent="0.25"/>
  <cols>
    <col min="1" max="1" width="8.7109375" customWidth="1"/>
    <col min="2" max="2" width="60" customWidth="1"/>
    <col min="3" max="3" width="29.42578125" bestFit="1" customWidth="1"/>
    <col min="4" max="4" width="15" style="14" bestFit="1" customWidth="1"/>
    <col min="5" max="6" width="14.28515625" style="15" bestFit="1" customWidth="1"/>
    <col min="7" max="7" width="11.85546875" style="15" customWidth="1"/>
    <col min="8" max="8" width="11.42578125" customWidth="1"/>
    <col min="9" max="9" width="10.28515625" customWidth="1"/>
    <col min="10" max="10" width="11.28515625" customWidth="1"/>
    <col min="11" max="11" width="10.85546875" customWidth="1"/>
  </cols>
  <sheetData>
    <row r="1" spans="1:8" s="11" customFormat="1" ht="24.95" customHeight="1" thickBot="1" x14ac:dyDescent="0.45">
      <c r="A1" s="74" t="s">
        <v>51</v>
      </c>
      <c r="B1" s="75"/>
      <c r="C1" s="75"/>
      <c r="D1" s="75"/>
      <c r="E1" s="75"/>
      <c r="F1" s="75"/>
      <c r="G1" s="76"/>
      <c r="H1" s="16"/>
    </row>
    <row r="2" spans="1:8" s="11" customFormat="1" ht="24.95" customHeight="1" thickBot="1" x14ac:dyDescent="0.45">
      <c r="A2" s="74" t="s">
        <v>13</v>
      </c>
      <c r="B2" s="75"/>
      <c r="C2" s="75"/>
      <c r="D2" s="75"/>
      <c r="E2" s="75"/>
      <c r="F2" s="75"/>
      <c r="G2" s="76"/>
    </row>
    <row r="3" spans="1:8" ht="18" hidden="1" customHeight="1" thickBot="1" x14ac:dyDescent="0.35">
      <c r="A3" s="71" t="s">
        <v>14</v>
      </c>
      <c r="B3" s="6"/>
      <c r="C3" s="6"/>
      <c r="D3" s="72"/>
      <c r="E3" s="73"/>
      <c r="F3" s="73"/>
      <c r="G3" s="73"/>
    </row>
    <row r="4" spans="1:8" ht="39" customHeight="1" x14ac:dyDescent="0.35">
      <c r="A4" s="65" t="s">
        <v>5</v>
      </c>
      <c r="B4" s="65" t="s">
        <v>0</v>
      </c>
      <c r="C4" s="65" t="s">
        <v>6</v>
      </c>
      <c r="D4" s="66" t="s">
        <v>47</v>
      </c>
      <c r="E4" s="66" t="s">
        <v>48</v>
      </c>
      <c r="F4" s="67" t="s">
        <v>49</v>
      </c>
      <c r="G4" s="77" t="s">
        <v>50</v>
      </c>
    </row>
    <row r="5" spans="1:8" ht="23.1" customHeight="1" x14ac:dyDescent="0.35">
      <c r="A5" s="12">
        <f>'13'!$B$1</f>
        <v>13</v>
      </c>
      <c r="B5" s="12" t="str">
        <f>'13'!$B$2</f>
        <v>Tidewater Community College</v>
      </c>
      <c r="C5" s="12" t="str">
        <f>'13'!$B$3</f>
        <v>Woody's Warriors</v>
      </c>
      <c r="D5" s="13">
        <f>'13'!$H$26</f>
        <v>109.98</v>
      </c>
      <c r="E5" s="13">
        <f>'13'!$H$41</f>
        <v>473.2</v>
      </c>
      <c r="F5" s="27">
        <f>'13'!$E$2</f>
        <v>583.17999999999995</v>
      </c>
      <c r="G5" s="28">
        <f>RANK(F5,F$5:F$28,0)</f>
        <v>1</v>
      </c>
      <c r="H5" s="63"/>
    </row>
    <row r="6" spans="1:8" ht="23.1" customHeight="1" x14ac:dyDescent="0.35">
      <c r="A6" s="12">
        <f>'1'!$B$1</f>
        <v>1</v>
      </c>
      <c r="B6" s="12" t="str">
        <f>'1'!$B$2</f>
        <v>Tidewater Community College - VB</v>
      </c>
      <c r="C6" s="12" t="str">
        <f>'1'!$B$3</f>
        <v>Ru Paul</v>
      </c>
      <c r="D6" s="13">
        <f>'1'!$H$26</f>
        <v>106.89999999999999</v>
      </c>
      <c r="E6" s="13">
        <f>'1'!$H$41</f>
        <v>422.37</v>
      </c>
      <c r="F6" s="27">
        <f>'1'!$E$2</f>
        <v>529.27</v>
      </c>
      <c r="G6" s="28">
        <f>RANK(F6,F$5:F$28,0)</f>
        <v>2</v>
      </c>
    </row>
    <row r="7" spans="1:8" ht="23.1" customHeight="1" x14ac:dyDescent="0.35">
      <c r="A7" s="12">
        <f>'9'!$B$1</f>
        <v>9</v>
      </c>
      <c r="B7" s="12" t="str">
        <f>'9'!$B$2</f>
        <v>Cedarville University</v>
      </c>
      <c r="C7" s="12" t="str">
        <f>'9'!$B$3</f>
        <v>Sonic &amp; Tails</v>
      </c>
      <c r="D7" s="13">
        <f>'9'!$H$26</f>
        <v>111.99333333333334</v>
      </c>
      <c r="E7" s="13">
        <f>'9'!$H$41</f>
        <v>405.02</v>
      </c>
      <c r="F7" s="27">
        <f>'9'!$E$2</f>
        <v>517.01333333333332</v>
      </c>
      <c r="G7" s="28">
        <f>RANK(F7,F$5:F$28,0)</f>
        <v>3</v>
      </c>
    </row>
    <row r="8" spans="1:8" ht="23.1" customHeight="1" x14ac:dyDescent="0.35">
      <c r="A8" s="12">
        <f>'5'!$B$1</f>
        <v>5</v>
      </c>
      <c r="B8" s="12" t="str">
        <f>'5'!$B$2</f>
        <v>The Apprentice School</v>
      </c>
      <c r="C8" s="12" t="str">
        <f>'5'!$B$3</f>
        <v>Bayou Bots</v>
      </c>
      <c r="D8" s="13">
        <f>'5'!$H$26</f>
        <v>107.29333333333335</v>
      </c>
      <c r="E8" s="13">
        <f>'5'!$H$41</f>
        <v>290</v>
      </c>
      <c r="F8" s="27">
        <f>'5'!$E$2</f>
        <v>397.29333333333335</v>
      </c>
      <c r="G8" s="28">
        <f>RANK(F8,F$5:F$28,0)</f>
        <v>4</v>
      </c>
    </row>
    <row r="9" spans="1:8" ht="23.1" customHeight="1" x14ac:dyDescent="0.35">
      <c r="A9" s="12">
        <f>'16'!$B$1</f>
        <v>16</v>
      </c>
      <c r="B9" s="12" t="str">
        <f>'16'!$B$2</f>
        <v>Borough of Manhattan Community College</v>
      </c>
      <c r="C9" s="12" t="str">
        <f>'16'!$B$3</f>
        <v>Slap Chop</v>
      </c>
      <c r="D9" s="13">
        <f>'16'!$H$26</f>
        <v>95.686666666666667</v>
      </c>
      <c r="E9" s="13">
        <f>'16'!$H$41</f>
        <v>180.49</v>
      </c>
      <c r="F9" s="27">
        <f>'16'!$E$2</f>
        <v>276.17666666666668</v>
      </c>
      <c r="G9" s="28">
        <f>RANK(F9,F$5:F$28,0)</f>
        <v>5</v>
      </c>
    </row>
    <row r="10" spans="1:8" ht="23.1" customHeight="1" x14ac:dyDescent="0.35">
      <c r="A10" s="12">
        <f>'2'!$B$1</f>
        <v>2</v>
      </c>
      <c r="B10" s="12" t="str">
        <f>'2'!$B$2</f>
        <v>Monroe Community College</v>
      </c>
      <c r="C10" s="12" t="str">
        <f>'2'!$B$3</f>
        <v>2nd Place</v>
      </c>
      <c r="D10" s="13">
        <f>'2'!$H$26</f>
        <v>96.686666666666667</v>
      </c>
      <c r="E10" s="13">
        <f>'2'!$H$41</f>
        <v>130</v>
      </c>
      <c r="F10" s="27">
        <f>'2'!$E$2</f>
        <v>226.68666666666667</v>
      </c>
      <c r="G10" s="28">
        <f>RANK(F10,F$5:F$28,0)</f>
        <v>6</v>
      </c>
    </row>
    <row r="11" spans="1:8" ht="23.1" customHeight="1" x14ac:dyDescent="0.35">
      <c r="A11" s="12">
        <f>'4'!$B$1</f>
        <v>4</v>
      </c>
      <c r="B11" s="12" t="str">
        <f>'4'!$B$2</f>
        <v>Utah Valley University</v>
      </c>
      <c r="C11" s="12" t="str">
        <f>'4'!$B$3</f>
        <v>Utah Valley University</v>
      </c>
      <c r="D11" s="13">
        <f>'4'!$H$26</f>
        <v>100.59333333333333</v>
      </c>
      <c r="E11" s="13">
        <f>'4'!$H$41</f>
        <v>125</v>
      </c>
      <c r="F11" s="27">
        <f>'4'!$E$2</f>
        <v>225.59333333333333</v>
      </c>
      <c r="G11" s="28">
        <f>RANK(F11,F$5:F$28,0)</f>
        <v>7</v>
      </c>
    </row>
    <row r="12" spans="1:8" ht="23.1" customHeight="1" x14ac:dyDescent="0.35">
      <c r="A12" s="12">
        <f>'12'!$B$1</f>
        <v>12</v>
      </c>
      <c r="B12" s="12" t="str">
        <f>'12'!$B$2</f>
        <v>Monroe Community College</v>
      </c>
      <c r="C12" s="12" t="str">
        <f>'12'!$B$3</f>
        <v>The Dream Team</v>
      </c>
      <c r="D12" s="13">
        <f>'12'!$H$26</f>
        <v>99.94</v>
      </c>
      <c r="E12" s="13">
        <f>'12'!$H$41</f>
        <v>110</v>
      </c>
      <c r="F12" s="27">
        <f>'12'!$E$2</f>
        <v>209.94</v>
      </c>
      <c r="G12" s="28">
        <f>RANK(F12,F$5:F$28,0)</f>
        <v>8</v>
      </c>
    </row>
    <row r="13" spans="1:8" ht="23.1" customHeight="1" x14ac:dyDescent="0.35">
      <c r="A13" s="12">
        <f>'3'!$B$1</f>
        <v>3</v>
      </c>
      <c r="B13" s="12" t="str">
        <f>'3'!$B$2</f>
        <v>Cañada College</v>
      </c>
      <c r="C13" s="12" t="str">
        <f>'3'!$B$3</f>
        <v>Vendbot</v>
      </c>
      <c r="D13" s="13">
        <f>'3'!$H$26</f>
        <v>105.20666666666668</v>
      </c>
      <c r="E13" s="13">
        <f>'3'!$H$41</f>
        <v>100</v>
      </c>
      <c r="F13" s="27">
        <f>'3'!$E$2</f>
        <v>205.20666666666668</v>
      </c>
      <c r="G13" s="28">
        <f>RANK(F13,F$5:F$28,0)</f>
        <v>9</v>
      </c>
    </row>
    <row r="14" spans="1:8" ht="23.1" customHeight="1" x14ac:dyDescent="0.35">
      <c r="A14" s="12">
        <f>'11'!$B$1</f>
        <v>11</v>
      </c>
      <c r="B14" s="12" t="str">
        <f>'11'!$B$2</f>
        <v>The Apprentice School</v>
      </c>
      <c r="C14" s="12" t="str">
        <f>'11'!$B$3</f>
        <v>Plimsoll Robotics</v>
      </c>
      <c r="D14" s="13">
        <f>'11'!$H$26</f>
        <v>103.31333333333333</v>
      </c>
      <c r="E14" s="13">
        <f>'11'!$H$41</f>
        <v>85</v>
      </c>
      <c r="F14" s="27">
        <f>'11'!$E$2</f>
        <v>188.31333333333333</v>
      </c>
      <c r="G14" s="28">
        <f>RANK(F14,F$5:F$28,0)</f>
        <v>10</v>
      </c>
    </row>
    <row r="15" spans="1:8" ht="23.1" customHeight="1" x14ac:dyDescent="0.35">
      <c r="A15" s="12">
        <f>'14'!$B$1</f>
        <v>14</v>
      </c>
      <c r="B15" s="12" t="str">
        <f>'14'!$B$2</f>
        <v>Monroe Community College</v>
      </c>
      <c r="C15" s="12" t="str">
        <f>'14'!$B$3</f>
        <v>Compile This!</v>
      </c>
      <c r="D15" s="13">
        <f>'14'!$H$26</f>
        <v>104.4</v>
      </c>
      <c r="E15" s="13">
        <f>'14'!$H$41</f>
        <v>10</v>
      </c>
      <c r="F15" s="27">
        <f>'14'!$E$2</f>
        <v>114.4</v>
      </c>
      <c r="G15" s="28">
        <f>RANK(F15,F$5:F$28,0)</f>
        <v>11</v>
      </c>
    </row>
    <row r="16" spans="1:8" ht="23.1" customHeight="1" x14ac:dyDescent="0.35">
      <c r="A16" s="12">
        <f>'10'!$B$1</f>
        <v>10</v>
      </c>
      <c r="B16" s="12" t="str">
        <f>'10'!$B$2</f>
        <v>Highline College</v>
      </c>
      <c r="C16" s="12" t="str">
        <f>'10'!$B$3</f>
        <v>Highline College</v>
      </c>
      <c r="D16" s="13">
        <f>'10'!$H$26</f>
        <v>98.946666666666658</v>
      </c>
      <c r="E16" s="13">
        <f>'10'!$H$41</f>
        <v>10</v>
      </c>
      <c r="F16" s="27">
        <f>'10'!$E$2</f>
        <v>108.94666666666666</v>
      </c>
      <c r="G16" s="28">
        <f>RANK(F16,F$5:F$28,0)</f>
        <v>12</v>
      </c>
    </row>
    <row r="17" spans="1:7" ht="23.1" customHeight="1" x14ac:dyDescent="0.35">
      <c r="A17" s="12">
        <f>'8'!$B$1</f>
        <v>8</v>
      </c>
      <c r="B17" s="12" t="str">
        <f>'8'!$B$2</f>
        <v>Monroe Community College</v>
      </c>
      <c r="C17" s="12" t="str">
        <f>'8'!$B$3</f>
        <v>UAV Guys</v>
      </c>
      <c r="D17" s="13">
        <f>'8'!$H$26</f>
        <v>94.626666666666665</v>
      </c>
      <c r="E17" s="13">
        <f>'8'!$H$41</f>
        <v>5</v>
      </c>
      <c r="F17" s="27">
        <f>'8'!$E$2</f>
        <v>99.626666666666665</v>
      </c>
      <c r="G17" s="28">
        <f>RANK(F17,F$5:F$28,0)</f>
        <v>13</v>
      </c>
    </row>
    <row r="18" spans="1:7" ht="23.1" customHeight="1" x14ac:dyDescent="0.35">
      <c r="A18" s="12">
        <f>'15'!$B$1</f>
        <v>15</v>
      </c>
      <c r="B18" s="79" t="str">
        <f>'15'!$B$2</f>
        <v>Borough of Manhattan Community College</v>
      </c>
      <c r="C18" s="79" t="str">
        <f>'15'!$B$3</f>
        <v>Veni Vidi Vici</v>
      </c>
      <c r="D18" s="13">
        <f>'15'!$H$26</f>
        <v>97.553333333333327</v>
      </c>
      <c r="E18" s="13">
        <f>'15'!$H$41</f>
        <v>0</v>
      </c>
      <c r="F18" s="27">
        <f>'15'!$E$2</f>
        <v>97.553333333333327</v>
      </c>
      <c r="G18" s="28">
        <f>RANK(F18,F$5:F$28,0)</f>
        <v>14</v>
      </c>
    </row>
    <row r="19" spans="1:7" ht="23.1" customHeight="1" x14ac:dyDescent="0.35">
      <c r="A19" s="12">
        <f>'6'!$B$1</f>
        <v>6</v>
      </c>
      <c r="B19" s="79" t="str">
        <f>'6'!$B$2</f>
        <v>Cañada College</v>
      </c>
      <c r="C19" s="79" t="str">
        <f>'6'!$B$3</f>
        <v>Kitty Bot</v>
      </c>
      <c r="D19" s="13">
        <f>'6'!$H$26</f>
        <v>95.186666666666653</v>
      </c>
      <c r="E19" s="13">
        <f>'6'!$H$41</f>
        <v>0</v>
      </c>
      <c r="F19" s="27">
        <f>'6'!$E$2</f>
        <v>95.186666666666653</v>
      </c>
      <c r="G19" s="28">
        <f>RANK(F19,F$5:F$28,0)</f>
        <v>15</v>
      </c>
    </row>
    <row r="20" spans="1:7" ht="23.1" customHeight="1" x14ac:dyDescent="0.35">
      <c r="A20" s="12">
        <f>'7'!$B$1</f>
        <v>7</v>
      </c>
      <c r="B20" s="12" t="str">
        <f>'7'!$B$2</f>
        <v>Monroe Community College</v>
      </c>
      <c r="C20" s="12" t="str">
        <f>'7'!$B$3</f>
        <v>Talk Nerdy To Me</v>
      </c>
      <c r="D20" s="13">
        <f>'7'!$H$26</f>
        <v>80.593333333333348</v>
      </c>
      <c r="E20" s="13">
        <f>'7'!$H$41</f>
        <v>0</v>
      </c>
      <c r="F20" s="27">
        <f>'7'!$E$2</f>
        <v>80.593333333333348</v>
      </c>
      <c r="G20" s="28">
        <f>RANK(F20,F$5:F$28,0)</f>
        <v>16</v>
      </c>
    </row>
    <row r="21" spans="1:7" ht="23.1" customHeight="1" x14ac:dyDescent="0.35">
      <c r="A21" s="12">
        <f>'17'!$B$1</f>
        <v>17</v>
      </c>
      <c r="B21" s="12">
        <f>'17'!$B$2</f>
        <v>0</v>
      </c>
      <c r="C21" s="12">
        <f>'17'!$B$3</f>
        <v>0</v>
      </c>
      <c r="D21" s="13">
        <f>'17'!$H$26</f>
        <v>0</v>
      </c>
      <c r="E21" s="13">
        <f>'17'!$H$41</f>
        <v>0</v>
      </c>
      <c r="F21" s="27">
        <f>'17'!$E$2</f>
        <v>0</v>
      </c>
      <c r="G21" s="28">
        <f t="shared" ref="G5:G28" si="0">RANK(F21,F$5:F$28,0)</f>
        <v>17</v>
      </c>
    </row>
    <row r="22" spans="1:7" ht="23.1" customHeight="1" x14ac:dyDescent="0.35">
      <c r="A22" s="12">
        <f>'18'!$B$1</f>
        <v>18</v>
      </c>
      <c r="B22" s="12">
        <f>'18'!$B$2</f>
        <v>0</v>
      </c>
      <c r="C22" s="12">
        <f>'18'!$B$3</f>
        <v>0</v>
      </c>
      <c r="D22" s="13">
        <f>'18'!$H$26</f>
        <v>0</v>
      </c>
      <c r="E22" s="13">
        <f>'18'!$H$41</f>
        <v>0</v>
      </c>
      <c r="F22" s="27">
        <f>'18'!$E$2</f>
        <v>0</v>
      </c>
      <c r="G22" s="28">
        <f t="shared" si="0"/>
        <v>17</v>
      </c>
    </row>
    <row r="23" spans="1:7" ht="23.1" customHeight="1" x14ac:dyDescent="0.35">
      <c r="A23" s="12">
        <f>'19'!$B$1</f>
        <v>19</v>
      </c>
      <c r="B23" s="12">
        <f>'19'!$B$2</f>
        <v>0</v>
      </c>
      <c r="C23" s="12">
        <f>'19'!$B$3</f>
        <v>0</v>
      </c>
      <c r="D23" s="13">
        <f>'19'!$H$26</f>
        <v>0</v>
      </c>
      <c r="E23" s="13">
        <f>'19'!$H$41</f>
        <v>0</v>
      </c>
      <c r="F23" s="27">
        <f>'19'!$E$2</f>
        <v>0</v>
      </c>
      <c r="G23" s="28">
        <f t="shared" si="0"/>
        <v>17</v>
      </c>
    </row>
    <row r="24" spans="1:7" ht="23.1" customHeight="1" x14ac:dyDescent="0.35">
      <c r="A24" s="12">
        <f>'20'!$B$1</f>
        <v>20</v>
      </c>
      <c r="B24" s="12">
        <f>'20'!$B$2</f>
        <v>0</v>
      </c>
      <c r="C24" s="12">
        <f>'20'!$B$3</f>
        <v>0</v>
      </c>
      <c r="D24" s="13">
        <f>'20'!$H$26</f>
        <v>0</v>
      </c>
      <c r="E24" s="13">
        <f>'20'!$H$41</f>
        <v>0</v>
      </c>
      <c r="F24" s="27">
        <f>'20'!$E$2</f>
        <v>0</v>
      </c>
      <c r="G24" s="28">
        <f t="shared" si="0"/>
        <v>17</v>
      </c>
    </row>
    <row r="25" spans="1:7" ht="23.1" customHeight="1" x14ac:dyDescent="0.35">
      <c r="A25" s="12">
        <f>'21'!$B$1</f>
        <v>21</v>
      </c>
      <c r="B25" s="12">
        <f>'21'!$B$2</f>
        <v>0</v>
      </c>
      <c r="C25" s="12">
        <f>'21'!$B$3</f>
        <v>0</v>
      </c>
      <c r="D25" s="13">
        <f>'21'!$H$26</f>
        <v>0</v>
      </c>
      <c r="E25" s="13">
        <f>'21'!$H$41</f>
        <v>0</v>
      </c>
      <c r="F25" s="27">
        <f>'21'!$E$2</f>
        <v>0</v>
      </c>
      <c r="G25" s="28">
        <f t="shared" si="0"/>
        <v>17</v>
      </c>
    </row>
    <row r="26" spans="1:7" ht="23.1" customHeight="1" x14ac:dyDescent="0.35">
      <c r="A26" s="12">
        <f>'22'!$B$1</f>
        <v>22</v>
      </c>
      <c r="B26" s="12">
        <f>'22'!$B$2</f>
        <v>0</v>
      </c>
      <c r="C26" s="12">
        <f>'22'!$B$3</f>
        <v>0</v>
      </c>
      <c r="D26" s="13">
        <f>'22'!$H$26</f>
        <v>0</v>
      </c>
      <c r="E26" s="13">
        <f>'22'!$H$41</f>
        <v>0</v>
      </c>
      <c r="F26" s="27">
        <f>'22'!$E$2</f>
        <v>0</v>
      </c>
      <c r="G26" s="28">
        <f t="shared" si="0"/>
        <v>17</v>
      </c>
    </row>
    <row r="27" spans="1:7" ht="23.1" customHeight="1" x14ac:dyDescent="0.35">
      <c r="A27" s="12">
        <f>'23'!$B$1</f>
        <v>23</v>
      </c>
      <c r="B27" s="12">
        <f>'23'!$B$2</f>
        <v>0</v>
      </c>
      <c r="C27" s="12">
        <f>'23'!$B$3</f>
        <v>0</v>
      </c>
      <c r="D27" s="13">
        <f>'23'!$H$26</f>
        <v>0</v>
      </c>
      <c r="E27" s="13">
        <f>'23'!$H$41</f>
        <v>0</v>
      </c>
      <c r="F27" s="27">
        <f>'23'!$E$2</f>
        <v>0</v>
      </c>
      <c r="G27" s="28">
        <f t="shared" si="0"/>
        <v>17</v>
      </c>
    </row>
    <row r="28" spans="1:7" ht="23.1" customHeight="1" x14ac:dyDescent="0.35">
      <c r="A28" s="12">
        <f>'24'!$B$1</f>
        <v>24</v>
      </c>
      <c r="B28" s="12">
        <f>'24'!$B$2</f>
        <v>0</v>
      </c>
      <c r="C28" s="12">
        <f>'24'!$B$3</f>
        <v>0</v>
      </c>
      <c r="D28" s="13">
        <f>'24'!$H$26</f>
        <v>0</v>
      </c>
      <c r="E28" s="13">
        <f>'24'!$H$41</f>
        <v>0</v>
      </c>
      <c r="F28" s="27">
        <f>'24'!$E$2</f>
        <v>0</v>
      </c>
      <c r="G28" s="28">
        <f t="shared" si="0"/>
        <v>17</v>
      </c>
    </row>
    <row r="29" spans="1:7" ht="18.75" x14ac:dyDescent="0.3">
      <c r="A29" s="63" t="s">
        <v>14</v>
      </c>
    </row>
  </sheetData>
  <sortState ref="A5:G20">
    <sortCondition ref="G5:G20"/>
  </sortState>
  <mergeCells count="2">
    <mergeCell ref="A1:G1"/>
    <mergeCell ref="A2:G2"/>
  </mergeCells>
  <conditionalFormatting sqref="D5:D20">
    <cfRule type="colorScale" priority="3">
      <colorScale>
        <cfvo type="min"/>
        <cfvo type="max"/>
        <color rgb="FFFCFCFF"/>
        <color rgb="FF63BE7B"/>
      </colorScale>
    </cfRule>
  </conditionalFormatting>
  <conditionalFormatting sqref="E5:E20">
    <cfRule type="colorScale" priority="2">
      <colorScale>
        <cfvo type="min"/>
        <cfvo type="max"/>
        <color rgb="FFFCFCFF"/>
        <color rgb="FF63BE7B"/>
      </colorScale>
    </cfRule>
  </conditionalFormatting>
  <conditionalFormatting sqref="F5:F20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scale="90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2" workbookViewId="0">
      <selection activeCell="F39" sqref="F39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9</v>
      </c>
    </row>
    <row r="2" spans="1:13" ht="16.5" thickBot="1" x14ac:dyDescent="0.3">
      <c r="A2" s="1" t="s">
        <v>0</v>
      </c>
      <c r="B2" s="2" t="s">
        <v>63</v>
      </c>
      <c r="D2" s="25" t="s">
        <v>3</v>
      </c>
      <c r="E2" s="58">
        <f>H26+H41</f>
        <v>517.01333333333332</v>
      </c>
      <c r="G2" s="47" t="s">
        <v>39</v>
      </c>
      <c r="J2" s="31"/>
    </row>
    <row r="3" spans="1:13" x14ac:dyDescent="0.25">
      <c r="A3" s="1" t="s">
        <v>6</v>
      </c>
      <c r="B3" s="2" t="s">
        <v>91</v>
      </c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18.666666666666668</v>
      </c>
      <c r="I8" s="9">
        <v>18</v>
      </c>
      <c r="J8" s="9">
        <v>20</v>
      </c>
      <c r="K8" s="9">
        <v>19</v>
      </c>
      <c r="L8" s="9">
        <v>18</v>
      </c>
      <c r="M8" s="9">
        <v>19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19.666666666666668</v>
      </c>
      <c r="I11" s="9">
        <v>20</v>
      </c>
      <c r="J11" s="9">
        <v>20</v>
      </c>
      <c r="K11" s="9">
        <v>19</v>
      </c>
      <c r="L11" s="9">
        <v>20</v>
      </c>
      <c r="M11" s="40">
        <v>19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18</v>
      </c>
      <c r="I14" s="9">
        <v>18</v>
      </c>
      <c r="J14" s="9">
        <v>18</v>
      </c>
      <c r="K14" s="9">
        <v>15</v>
      </c>
      <c r="L14" s="9">
        <v>18</v>
      </c>
      <c r="M14" s="40">
        <v>19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18.333333333333332</v>
      </c>
      <c r="I17" s="9">
        <v>18</v>
      </c>
      <c r="J17" s="9">
        <v>18</v>
      </c>
      <c r="K17" s="9">
        <v>18</v>
      </c>
      <c r="L17" s="9">
        <v>19</v>
      </c>
      <c r="M17" s="40">
        <v>19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19.666666666666668</v>
      </c>
      <c r="I20" s="9">
        <v>18</v>
      </c>
      <c r="J20" s="9">
        <v>20</v>
      </c>
      <c r="K20" s="9">
        <v>20</v>
      </c>
      <c r="L20" s="9">
        <v>20</v>
      </c>
      <c r="M20" s="40">
        <v>19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88.3*0.2</f>
        <v>17.66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111.99333333333334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9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 t="str">
        <f t="shared" si="0"/>
        <v>Cedarville University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 t="str">
        <f t="shared" si="0"/>
        <v>Sonic &amp; Tails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>
        <v>8</v>
      </c>
      <c r="E33" s="49">
        <v>0</v>
      </c>
      <c r="F33" s="52"/>
      <c r="G33" s="59">
        <f>IF(AND(D33=12,E33=1),90-F33,0)</f>
        <v>0</v>
      </c>
      <c r="H33" s="61">
        <f>5*D33 + IF(D33&gt;=6,20*E33,0) + G33</f>
        <v>40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>
        <v>11</v>
      </c>
      <c r="E35" s="49">
        <v>1</v>
      </c>
      <c r="F35" s="52"/>
      <c r="G35" s="59">
        <f>IF(AND(D35=12,E35=1),90-F35,0)</f>
        <v>0</v>
      </c>
      <c r="H35" s="61">
        <f>5*D35 + IF(D35&gt;=6,20*E35,0) + G35</f>
        <v>75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>
        <v>12</v>
      </c>
      <c r="E37" s="49">
        <v>1</v>
      </c>
      <c r="F37" s="52">
        <v>24.89</v>
      </c>
      <c r="G37" s="59">
        <f>IF(AND(D37=12,E37=1),90-F37,0)</f>
        <v>65.11</v>
      </c>
      <c r="H37" s="61">
        <f>5*D37 + IF(D37&gt;=6,20*E37,0) + G37</f>
        <v>145.11000000000001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>
        <v>12</v>
      </c>
      <c r="E39" s="49">
        <v>1</v>
      </c>
      <c r="F39" s="52">
        <v>25.09</v>
      </c>
      <c r="G39" s="59">
        <f>IF(AND(D39=12,E39=1),90-F39,0)</f>
        <v>64.91</v>
      </c>
      <c r="H39" s="61">
        <f>5*D39 + IF(D39&gt;=6,20*E39,0) + G39</f>
        <v>144.91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405.02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2" workbookViewId="0">
      <selection activeCell="E39" sqref="E39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10</v>
      </c>
    </row>
    <row r="2" spans="1:13" ht="16.5" thickBot="1" x14ac:dyDescent="0.3">
      <c r="A2" s="1" t="s">
        <v>0</v>
      </c>
      <c r="B2" s="2" t="s">
        <v>64</v>
      </c>
      <c r="D2" s="25" t="s">
        <v>3</v>
      </c>
      <c r="E2" s="58">
        <f>H26+H41</f>
        <v>108.94666666666666</v>
      </c>
      <c r="G2" s="47" t="s">
        <v>39</v>
      </c>
      <c r="J2" s="31"/>
    </row>
    <row r="3" spans="1:13" x14ac:dyDescent="0.25">
      <c r="A3" s="1" t="s">
        <v>6</v>
      </c>
      <c r="B3" s="2" t="s">
        <v>64</v>
      </c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16.333333333333332</v>
      </c>
      <c r="I8" s="9">
        <v>14</v>
      </c>
      <c r="J8" s="9">
        <v>16</v>
      </c>
      <c r="K8" s="9">
        <v>15</v>
      </c>
      <c r="L8" s="9">
        <v>18</v>
      </c>
      <c r="M8" s="9">
        <v>18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14.666666666666666</v>
      </c>
      <c r="I11" s="9">
        <v>12</v>
      </c>
      <c r="J11" s="9">
        <v>18</v>
      </c>
      <c r="K11" s="9">
        <v>14</v>
      </c>
      <c r="L11" s="9">
        <v>10</v>
      </c>
      <c r="M11" s="40">
        <v>18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16.333333333333332</v>
      </c>
      <c r="I14" s="9">
        <v>15</v>
      </c>
      <c r="J14" s="9">
        <v>17</v>
      </c>
      <c r="K14" s="9">
        <v>15</v>
      </c>
      <c r="L14" s="9">
        <v>17</v>
      </c>
      <c r="M14" s="40">
        <v>18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17</v>
      </c>
      <c r="I17" s="9">
        <v>16</v>
      </c>
      <c r="J17" s="9">
        <v>12</v>
      </c>
      <c r="K17" s="9">
        <v>18</v>
      </c>
      <c r="L17" s="9">
        <v>17</v>
      </c>
      <c r="M17" s="40">
        <v>18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17.333333333333332</v>
      </c>
      <c r="I20" s="9">
        <v>16</v>
      </c>
      <c r="J20" s="9">
        <v>17</v>
      </c>
      <c r="K20" s="9">
        <v>18</v>
      </c>
      <c r="L20" s="9">
        <v>17</v>
      </c>
      <c r="M20" s="40">
        <v>18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86.4*0.2</f>
        <v>17.28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98.946666666666658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10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 t="str">
        <f t="shared" si="0"/>
        <v>Highline College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 t="str">
        <f t="shared" si="0"/>
        <v>Highline College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>
        <v>0</v>
      </c>
      <c r="E33" s="49">
        <v>0</v>
      </c>
      <c r="F33" s="52"/>
      <c r="G33" s="59">
        <f>IF(AND(D33=12,E33=1),90-F33,0)</f>
        <v>0</v>
      </c>
      <c r="H33" s="61">
        <f>5*D33 + IF(D33&gt;=6,20*E33,0) + G33</f>
        <v>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>
        <v>1</v>
      </c>
      <c r="E35" s="49">
        <v>0</v>
      </c>
      <c r="F35" s="52"/>
      <c r="G35" s="59">
        <f>IF(AND(D35=12,E35=1),90-F35,0)</f>
        <v>0</v>
      </c>
      <c r="H35" s="61">
        <f>5*D35 + IF(D35&gt;=6,20*E35,0) + G35</f>
        <v>5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>
        <v>0</v>
      </c>
      <c r="E37" s="49">
        <v>0</v>
      </c>
      <c r="F37" s="52"/>
      <c r="G37" s="59">
        <f>IF(AND(D37=12,E37=1),90-F37,0)</f>
        <v>0</v>
      </c>
      <c r="H37" s="61">
        <f>5*D37 + IF(D37&gt;=6,20*E37,0) + G37</f>
        <v>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>
        <v>1</v>
      </c>
      <c r="E39" s="49">
        <v>1</v>
      </c>
      <c r="F39" s="52"/>
      <c r="G39" s="59">
        <f>IF(AND(D39=12,E39=1),90-F39,0)</f>
        <v>0</v>
      </c>
      <c r="H39" s="61">
        <f>5*D39 + IF(D39&gt;=6,20*E39,0) + G39</f>
        <v>5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10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5" workbookViewId="0">
      <selection activeCell="D40" sqref="D40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11</v>
      </c>
    </row>
    <row r="2" spans="1:13" ht="16.5" thickBot="1" x14ac:dyDescent="0.3">
      <c r="A2" s="1" t="s">
        <v>0</v>
      </c>
      <c r="B2" s="2" t="s">
        <v>57</v>
      </c>
      <c r="D2" s="25" t="s">
        <v>3</v>
      </c>
      <c r="E2" s="58">
        <f>H26+H41</f>
        <v>188.31333333333333</v>
      </c>
      <c r="G2" s="47" t="s">
        <v>39</v>
      </c>
      <c r="J2" s="31"/>
    </row>
    <row r="3" spans="1:13" x14ac:dyDescent="0.25">
      <c r="A3" s="1" t="s">
        <v>6</v>
      </c>
      <c r="B3" s="2" t="s">
        <v>71</v>
      </c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16.333333333333332</v>
      </c>
      <c r="I8" s="9">
        <v>15</v>
      </c>
      <c r="J8" s="9">
        <v>19</v>
      </c>
      <c r="K8" s="9">
        <v>15</v>
      </c>
      <c r="L8" s="9">
        <v>16</v>
      </c>
      <c r="M8" s="9">
        <v>18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16.333333333333332</v>
      </c>
      <c r="I11" s="9">
        <v>15</v>
      </c>
      <c r="J11" s="9">
        <v>20</v>
      </c>
      <c r="K11" s="9">
        <v>15</v>
      </c>
      <c r="L11" s="9">
        <v>15</v>
      </c>
      <c r="M11" s="40">
        <v>19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16.666666666666668</v>
      </c>
      <c r="I14" s="9">
        <v>14</v>
      </c>
      <c r="J14" s="9">
        <v>19</v>
      </c>
      <c r="K14" s="9">
        <v>13</v>
      </c>
      <c r="L14" s="9">
        <v>18</v>
      </c>
      <c r="M14" s="40">
        <v>18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17.333333333333332</v>
      </c>
      <c r="I17" s="9">
        <v>13</v>
      </c>
      <c r="J17" s="9">
        <v>18</v>
      </c>
      <c r="K17" s="9">
        <v>17</v>
      </c>
      <c r="L17" s="9">
        <v>17</v>
      </c>
      <c r="M17" s="40">
        <v>19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19.666666666666668</v>
      </c>
      <c r="I20" s="9">
        <v>20</v>
      </c>
      <c r="J20" s="9">
        <v>18</v>
      </c>
      <c r="K20" s="9">
        <v>20</v>
      </c>
      <c r="L20" s="9">
        <v>20</v>
      </c>
      <c r="M20" s="40">
        <v>19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84.9*0.2</f>
        <v>16.98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103.31333333333333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11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 t="str">
        <f t="shared" si="0"/>
        <v>The Apprentice School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 t="str">
        <f t="shared" si="0"/>
        <v>Plimsoll Robotics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>
        <v>10</v>
      </c>
      <c r="E33" s="49">
        <v>0</v>
      </c>
      <c r="F33" s="52"/>
      <c r="G33" s="59">
        <f>IF(AND(D33=12,E33=1),90-F33,0)</f>
        <v>0</v>
      </c>
      <c r="H33" s="61">
        <f>5*D33 + IF(D33&gt;=6,20*E33,0) + G33</f>
        <v>50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>
        <v>3</v>
      </c>
      <c r="E35" s="49">
        <v>0</v>
      </c>
      <c r="F35" s="52"/>
      <c r="G35" s="59">
        <f>IF(AND(D35=12,E35=1),90-F35,0)</f>
        <v>0</v>
      </c>
      <c r="H35" s="61">
        <f>5*D35 + IF(D35&gt;=6,20*E35,0) + G35</f>
        <v>15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>
        <v>3</v>
      </c>
      <c r="E37" s="49">
        <v>0</v>
      </c>
      <c r="F37" s="52"/>
      <c r="G37" s="59">
        <f>IF(AND(D37=12,E37=1),90-F37,0)</f>
        <v>0</v>
      </c>
      <c r="H37" s="61">
        <f>5*D37 + IF(D37&gt;=6,20*E37,0) + G37</f>
        <v>15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>
        <v>1</v>
      </c>
      <c r="E39" s="49">
        <v>0</v>
      </c>
      <c r="F39" s="52"/>
      <c r="G39" s="59">
        <f>IF(AND(D39=12,E39=1),90-F39,0)</f>
        <v>0</v>
      </c>
      <c r="H39" s="61">
        <f>5*D39 + IF(D39&gt;=6,20*E39,0) + G39</f>
        <v>5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85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8" workbookViewId="0">
      <selection activeCell="D40" sqref="D40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12</v>
      </c>
    </row>
    <row r="2" spans="1:13" ht="16.5" thickBot="1" x14ac:dyDescent="0.3">
      <c r="A2" s="1" t="s">
        <v>0</v>
      </c>
      <c r="B2" s="2" t="s">
        <v>52</v>
      </c>
      <c r="D2" s="25" t="s">
        <v>3</v>
      </c>
      <c r="E2" s="58">
        <f>H26+H41</f>
        <v>209.94</v>
      </c>
      <c r="G2" s="47" t="s">
        <v>39</v>
      </c>
      <c r="J2" s="31"/>
    </row>
    <row r="3" spans="1:13" x14ac:dyDescent="0.25">
      <c r="A3" s="1" t="s">
        <v>6</v>
      </c>
      <c r="B3" s="2" t="s">
        <v>53</v>
      </c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17.666666666666668</v>
      </c>
      <c r="I8" s="9">
        <v>17</v>
      </c>
      <c r="J8" s="9">
        <v>18</v>
      </c>
      <c r="K8" s="9">
        <v>16</v>
      </c>
      <c r="L8" s="9">
        <v>18</v>
      </c>
      <c r="M8" s="9">
        <v>18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18</v>
      </c>
      <c r="I11" s="9">
        <v>20</v>
      </c>
      <c r="J11" s="9">
        <v>20</v>
      </c>
      <c r="K11" s="9">
        <v>16</v>
      </c>
      <c r="L11" s="9">
        <v>10</v>
      </c>
      <c r="M11" s="40">
        <v>18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17.333333333333332</v>
      </c>
      <c r="I14" s="9">
        <v>16</v>
      </c>
      <c r="J14" s="9">
        <v>18</v>
      </c>
      <c r="K14" s="9">
        <v>15</v>
      </c>
      <c r="L14" s="9">
        <v>18</v>
      </c>
      <c r="M14" s="40">
        <v>18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16.333333333333332</v>
      </c>
      <c r="I17" s="9">
        <v>16</v>
      </c>
      <c r="J17" s="9">
        <v>16</v>
      </c>
      <c r="K17" s="9">
        <v>16</v>
      </c>
      <c r="L17" s="9">
        <v>17</v>
      </c>
      <c r="M17" s="40">
        <v>18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13.666666666666666</v>
      </c>
      <c r="I20" s="9">
        <v>10</v>
      </c>
      <c r="J20" s="9">
        <v>16</v>
      </c>
      <c r="K20" s="9">
        <v>10</v>
      </c>
      <c r="L20" s="9">
        <v>15</v>
      </c>
      <c r="M20" s="40">
        <v>16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84.7*0.2</f>
        <v>16.940000000000001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99.94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12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 t="str">
        <f t="shared" si="0"/>
        <v>Monroe Community College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 t="str">
        <f t="shared" si="0"/>
        <v>The Dream Team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>
        <v>8</v>
      </c>
      <c r="E33" s="49">
        <v>0</v>
      </c>
      <c r="F33" s="52"/>
      <c r="G33" s="59">
        <f>IF(AND(D33=12,E33=1),90-F33,0)</f>
        <v>0</v>
      </c>
      <c r="H33" s="61">
        <f>5*D33 + IF(D33&gt;=6,20*E33,0) + G33</f>
        <v>40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>
        <v>4</v>
      </c>
      <c r="E35" s="49">
        <v>0</v>
      </c>
      <c r="F35" s="52"/>
      <c r="G35" s="59">
        <f>IF(AND(D35=12,E35=1),90-F35,0)</f>
        <v>0</v>
      </c>
      <c r="H35" s="61">
        <f>5*D35 + IF(D35&gt;=6,20*E35,0) + G35</f>
        <v>20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>
        <v>0</v>
      </c>
      <c r="E37" s="49">
        <v>0</v>
      </c>
      <c r="F37" s="52"/>
      <c r="G37" s="59">
        <f>IF(AND(D37=12,E37=1),90-F37,0)</f>
        <v>0</v>
      </c>
      <c r="H37" s="61">
        <f>5*D37 + IF(D37&gt;=6,20*E37,0) + G37</f>
        <v>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>
        <v>10</v>
      </c>
      <c r="E39" s="49">
        <v>0</v>
      </c>
      <c r="F39" s="52"/>
      <c r="G39" s="59">
        <f>IF(AND(D39=12,E39=1),90-F39,0)</f>
        <v>0</v>
      </c>
      <c r="H39" s="61">
        <f>5*D39 + IF(D39&gt;=6,20*E39,0) + G39</f>
        <v>50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110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5" workbookViewId="0">
      <selection activeCell="D40" sqref="D40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13</v>
      </c>
    </row>
    <row r="2" spans="1:13" ht="16.5" thickBot="1" x14ac:dyDescent="0.3">
      <c r="A2" s="1" t="s">
        <v>0</v>
      </c>
      <c r="B2" s="2" t="s">
        <v>55</v>
      </c>
      <c r="D2" s="25" t="s">
        <v>3</v>
      </c>
      <c r="E2" s="58">
        <f>H26+H41</f>
        <v>583.17999999999995</v>
      </c>
      <c r="G2" s="47" t="s">
        <v>39</v>
      </c>
      <c r="J2" s="31"/>
    </row>
    <row r="3" spans="1:13" x14ac:dyDescent="0.25">
      <c r="A3" s="1" t="s">
        <v>6</v>
      </c>
      <c r="B3" s="2" t="s">
        <v>65</v>
      </c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18.333333333333332</v>
      </c>
      <c r="I8" s="9">
        <v>18</v>
      </c>
      <c r="J8" s="9">
        <v>19</v>
      </c>
      <c r="K8" s="9">
        <v>18</v>
      </c>
      <c r="L8" s="9">
        <v>19</v>
      </c>
      <c r="M8" s="9">
        <v>18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17.333333333333332</v>
      </c>
      <c r="I11" s="9">
        <v>18</v>
      </c>
      <c r="J11" s="9">
        <v>20</v>
      </c>
      <c r="K11" s="9">
        <v>16</v>
      </c>
      <c r="L11" s="9">
        <v>10</v>
      </c>
      <c r="M11" s="40">
        <v>18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18.333333333333332</v>
      </c>
      <c r="I14" s="9">
        <v>20</v>
      </c>
      <c r="J14" s="9">
        <v>18</v>
      </c>
      <c r="K14" s="9">
        <v>15</v>
      </c>
      <c r="L14" s="9">
        <v>18</v>
      </c>
      <c r="M14" s="40">
        <v>19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18</v>
      </c>
      <c r="I17" s="9">
        <v>17</v>
      </c>
      <c r="J17" s="9">
        <v>18</v>
      </c>
      <c r="K17" s="9">
        <v>16</v>
      </c>
      <c r="L17" s="9">
        <v>20</v>
      </c>
      <c r="M17" s="40">
        <v>19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20</v>
      </c>
      <c r="I20" s="9">
        <v>20</v>
      </c>
      <c r="J20" s="9">
        <v>20</v>
      </c>
      <c r="K20" s="9">
        <v>20</v>
      </c>
      <c r="L20" s="9">
        <v>20</v>
      </c>
      <c r="M20" s="40">
        <v>19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89.9*0.2</f>
        <v>17.98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109.98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13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 t="str">
        <f t="shared" si="0"/>
        <v>Tidewater Community College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 t="str">
        <f t="shared" si="0"/>
        <v>Woody's Warriors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>
        <v>12</v>
      </c>
      <c r="E33" s="49">
        <v>1</v>
      </c>
      <c r="F33" s="52">
        <v>28.15</v>
      </c>
      <c r="G33" s="59">
        <f>IF(AND(D33=12,E33=1),90-F33,0)</f>
        <v>61.85</v>
      </c>
      <c r="H33" s="61">
        <f>5*D33 + IF(D33&gt;=6,20*E33,0) + G33</f>
        <v>141.85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>
        <v>12</v>
      </c>
      <c r="E35" s="49">
        <v>1</v>
      </c>
      <c r="F35" s="52">
        <v>28.29</v>
      </c>
      <c r="G35" s="59">
        <f>IF(AND(D35=12,E35=1),90-F35,0)</f>
        <v>61.71</v>
      </c>
      <c r="H35" s="61">
        <f>5*D35 + IF(D35&gt;=6,20*E35,0) + G35</f>
        <v>141.71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>
        <v>10</v>
      </c>
      <c r="E37" s="49">
        <v>0</v>
      </c>
      <c r="F37" s="52"/>
      <c r="G37" s="59">
        <f>IF(AND(D37=12,E37=1),90-F37,0)</f>
        <v>0</v>
      </c>
      <c r="H37" s="61">
        <f>5*D37 + IF(D37&gt;=6,20*E37,0) + G37</f>
        <v>50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>
        <v>12</v>
      </c>
      <c r="E39" s="49">
        <v>1</v>
      </c>
      <c r="F39" s="52">
        <v>30.36</v>
      </c>
      <c r="G39" s="59">
        <f>IF(AND(D39=12,E39=1),90-F39,0)</f>
        <v>59.64</v>
      </c>
      <c r="H39" s="61">
        <f>5*D39 + IF(D39&gt;=6,20*E39,0) + G39</f>
        <v>139.63999999999999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473.2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2" workbookViewId="0">
      <selection activeCell="D40" sqref="D40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14</v>
      </c>
    </row>
    <row r="2" spans="1:13" ht="16.5" thickBot="1" x14ac:dyDescent="0.3">
      <c r="A2" s="1" t="s">
        <v>0</v>
      </c>
      <c r="B2" s="2" t="s">
        <v>52</v>
      </c>
      <c r="D2" s="25" t="s">
        <v>3</v>
      </c>
      <c r="E2" s="58">
        <f>H26+H41</f>
        <v>114.4</v>
      </c>
      <c r="G2" s="47" t="s">
        <v>39</v>
      </c>
      <c r="J2" s="31"/>
    </row>
    <row r="3" spans="1:13" x14ac:dyDescent="0.25">
      <c r="A3" s="1" t="s">
        <v>6</v>
      </c>
      <c r="B3" s="2" t="s">
        <v>54</v>
      </c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17.333333333333332</v>
      </c>
      <c r="I8" s="9">
        <v>15</v>
      </c>
      <c r="J8" s="9">
        <v>18</v>
      </c>
      <c r="K8" s="9">
        <v>15</v>
      </c>
      <c r="L8" s="9">
        <v>19</v>
      </c>
      <c r="M8" s="9">
        <v>19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17.333333333333332</v>
      </c>
      <c r="I11" s="9">
        <v>18</v>
      </c>
      <c r="J11" s="9">
        <v>20</v>
      </c>
      <c r="K11" s="9">
        <v>16</v>
      </c>
      <c r="L11" s="9">
        <v>10</v>
      </c>
      <c r="M11" s="40">
        <v>18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17.333333333333332</v>
      </c>
      <c r="I14" s="9">
        <v>16</v>
      </c>
      <c r="J14" s="9">
        <v>18</v>
      </c>
      <c r="K14" s="9">
        <v>15</v>
      </c>
      <c r="L14" s="9">
        <v>18</v>
      </c>
      <c r="M14" s="40">
        <v>18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17.333333333333332</v>
      </c>
      <c r="I17" s="9">
        <v>16</v>
      </c>
      <c r="J17" s="9">
        <v>18</v>
      </c>
      <c r="K17" s="9">
        <v>16</v>
      </c>
      <c r="L17" s="9">
        <v>18</v>
      </c>
      <c r="M17" s="40">
        <v>18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17.666666666666668</v>
      </c>
      <c r="I20" s="9">
        <v>17</v>
      </c>
      <c r="J20" s="9">
        <v>18</v>
      </c>
      <c r="K20" s="9">
        <v>17</v>
      </c>
      <c r="L20" s="9">
        <v>18</v>
      </c>
      <c r="M20" s="40">
        <v>18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87*0.2</f>
        <v>17.400000000000002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104.4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14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 t="str">
        <f t="shared" si="0"/>
        <v>Monroe Community College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 t="str">
        <f t="shared" si="0"/>
        <v>Compile This!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>
        <v>2</v>
      </c>
      <c r="E33" s="49">
        <v>0</v>
      </c>
      <c r="F33" s="52"/>
      <c r="G33" s="59">
        <f>IF(AND(D33=12,E33=1),90-F33,0)</f>
        <v>0</v>
      </c>
      <c r="H33" s="61">
        <f>5*D33 + IF(D33&gt;=6,20*E33,0) + G33</f>
        <v>10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>
        <v>0</v>
      </c>
      <c r="E35" s="49">
        <v>0</v>
      </c>
      <c r="F35" s="52"/>
      <c r="G35" s="59">
        <f>IF(AND(D35=12,E35=1),90-F35,0)</f>
        <v>0</v>
      </c>
      <c r="H35" s="61">
        <f>5*D35 + IF(D35&gt;=6,20*E35,0) + G35</f>
        <v>0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>
        <v>0</v>
      </c>
      <c r="E37" s="49">
        <v>0</v>
      </c>
      <c r="F37" s="52"/>
      <c r="G37" s="59">
        <f>IF(AND(D37=12,E37=1),90-F37,0)</f>
        <v>0</v>
      </c>
      <c r="H37" s="61">
        <f>5*D37 + IF(D37&gt;=6,20*E37,0) + G37</f>
        <v>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>
        <v>0</v>
      </c>
      <c r="E39" s="49">
        <v>0</v>
      </c>
      <c r="F39" s="52"/>
      <c r="G39" s="59">
        <f>IF(AND(D39=12,E39=1),90-F39,0)</f>
        <v>0</v>
      </c>
      <c r="H39" s="61">
        <f>5*D39 + IF(D39&gt;=6,20*E39,0) + G39</f>
        <v>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10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H39" sqref="H39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15</v>
      </c>
    </row>
    <row r="2" spans="1:13" ht="16.5" thickBot="1" x14ac:dyDescent="0.3">
      <c r="A2" s="1" t="s">
        <v>0</v>
      </c>
      <c r="B2" s="2" t="s">
        <v>66</v>
      </c>
      <c r="D2" s="25" t="s">
        <v>3</v>
      </c>
      <c r="E2" s="58">
        <f>H26+H41</f>
        <v>97.553333333333327</v>
      </c>
      <c r="G2" s="47" t="s">
        <v>39</v>
      </c>
      <c r="J2" s="31"/>
    </row>
    <row r="3" spans="1:13" x14ac:dyDescent="0.25">
      <c r="A3" s="1" t="s">
        <v>6</v>
      </c>
      <c r="B3" s="2" t="s">
        <v>67</v>
      </c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15.333333333333334</v>
      </c>
      <c r="I8" s="9">
        <v>13</v>
      </c>
      <c r="J8" s="9">
        <v>18</v>
      </c>
      <c r="K8" s="9">
        <v>13</v>
      </c>
      <c r="L8" s="9">
        <v>15</v>
      </c>
      <c r="M8" s="9">
        <v>18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16.666666666666668</v>
      </c>
      <c r="I11" s="9">
        <v>16</v>
      </c>
      <c r="J11" s="9">
        <v>18</v>
      </c>
      <c r="K11" s="9">
        <v>17</v>
      </c>
      <c r="L11" s="9">
        <v>10</v>
      </c>
      <c r="M11" s="40">
        <v>17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15.333333333333334</v>
      </c>
      <c r="I14" s="9">
        <v>13</v>
      </c>
      <c r="J14" s="9">
        <v>18</v>
      </c>
      <c r="K14" s="9">
        <v>13</v>
      </c>
      <c r="L14" s="9">
        <v>16</v>
      </c>
      <c r="M14" s="40">
        <v>17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16.666666666666668</v>
      </c>
      <c r="I17" s="9">
        <v>14</v>
      </c>
      <c r="J17" s="9">
        <v>18</v>
      </c>
      <c r="K17" s="9">
        <v>17</v>
      </c>
      <c r="L17" s="9">
        <v>15</v>
      </c>
      <c r="M17" s="40">
        <v>18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17.333333333333332</v>
      </c>
      <c r="I20" s="9">
        <v>15</v>
      </c>
      <c r="J20" s="9">
        <v>18</v>
      </c>
      <c r="K20" s="9">
        <v>17</v>
      </c>
      <c r="L20" s="9">
        <v>17</v>
      </c>
      <c r="M20" s="40">
        <v>18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81.1*0.2</f>
        <v>16.22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97.553333333333327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15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 t="str">
        <f t="shared" si="0"/>
        <v>Borough of Manhattan Community College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 t="str">
        <f t="shared" si="0"/>
        <v>Veni Vidi Vici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/>
      <c r="E33" s="49"/>
      <c r="F33" s="52"/>
      <c r="G33" s="59">
        <f>IF(AND(D33=12,E33=1),90-F33,0)</f>
        <v>0</v>
      </c>
      <c r="H33" s="61">
        <f>5*D33 + IF(D33&gt;=6,20*E33,0) + G33</f>
        <v>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/>
      <c r="E35" s="49"/>
      <c r="F35" s="52"/>
      <c r="G35" s="59">
        <f>IF(AND(D35=12,E35=1),90-F35,0)</f>
        <v>0</v>
      </c>
      <c r="H35" s="61">
        <f>5*D35 + IF(D35&gt;=6,20*E35,0) + G35</f>
        <v>0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/>
      <c r="E37" s="49"/>
      <c r="F37" s="52"/>
      <c r="G37" s="59">
        <f>IF(AND(D37=12,E37=1),90-F37,0)</f>
        <v>0</v>
      </c>
      <c r="H37" s="61">
        <f>5*D37 + IF(D37&gt;=6,20*E37,0) + G37</f>
        <v>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/>
      <c r="E39" s="49"/>
      <c r="F39" s="52"/>
      <c r="G39" s="59">
        <f>IF(AND(D39=12,E39=1),90-F39,0)</f>
        <v>0</v>
      </c>
      <c r="H39" s="61">
        <f>5*D39 + IF(D39&gt;=6,20*E39,0) + G39</f>
        <v>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5" workbookViewId="0">
      <selection activeCell="D40" sqref="D40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16</v>
      </c>
    </row>
    <row r="2" spans="1:13" ht="16.5" thickBot="1" x14ac:dyDescent="0.3">
      <c r="A2" s="1" t="s">
        <v>0</v>
      </c>
      <c r="B2" s="2" t="s">
        <v>66</v>
      </c>
      <c r="D2" s="25" t="s">
        <v>3</v>
      </c>
      <c r="E2" s="58">
        <f>H26+H41</f>
        <v>276.17666666666668</v>
      </c>
      <c r="G2" s="47" t="s">
        <v>39</v>
      </c>
      <c r="J2" s="31"/>
    </row>
    <row r="3" spans="1:13" x14ac:dyDescent="0.25">
      <c r="A3" s="1" t="s">
        <v>6</v>
      </c>
      <c r="B3" s="2" t="s">
        <v>90</v>
      </c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15.333333333333334</v>
      </c>
      <c r="I8" s="9">
        <v>15</v>
      </c>
      <c r="J8" s="9">
        <v>16</v>
      </c>
      <c r="K8" s="9">
        <v>13</v>
      </c>
      <c r="L8" s="9">
        <v>15</v>
      </c>
      <c r="M8" s="9">
        <v>18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15</v>
      </c>
      <c r="I11" s="9">
        <v>14</v>
      </c>
      <c r="J11" s="9">
        <v>16</v>
      </c>
      <c r="K11" s="9">
        <v>15</v>
      </c>
      <c r="L11" s="9">
        <v>10</v>
      </c>
      <c r="M11" s="40">
        <v>17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16</v>
      </c>
      <c r="I14" s="9">
        <v>14</v>
      </c>
      <c r="J14" s="9">
        <v>16</v>
      </c>
      <c r="K14" s="9">
        <v>15</v>
      </c>
      <c r="L14" s="9">
        <v>17</v>
      </c>
      <c r="M14" s="40">
        <v>17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16.333333333333332</v>
      </c>
      <c r="I17" s="9">
        <v>15</v>
      </c>
      <c r="J17" s="9">
        <v>16</v>
      </c>
      <c r="K17" s="9">
        <v>15</v>
      </c>
      <c r="L17" s="9">
        <v>18</v>
      </c>
      <c r="M17" s="40">
        <v>18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16</v>
      </c>
      <c r="I20" s="9">
        <v>15</v>
      </c>
      <c r="J20" s="9">
        <v>18</v>
      </c>
      <c r="K20" s="9">
        <v>16</v>
      </c>
      <c r="L20" s="9">
        <v>17</v>
      </c>
      <c r="M20" s="40">
        <v>0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85.1*0.2</f>
        <v>17.02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95.686666666666667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16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 t="str">
        <f t="shared" si="0"/>
        <v>Borough of Manhattan Community College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 t="str">
        <f t="shared" si="0"/>
        <v>Slap Chop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>
        <v>10</v>
      </c>
      <c r="E33" s="49">
        <v>1</v>
      </c>
      <c r="F33" s="52"/>
      <c r="G33" s="59">
        <f>IF(AND(D33=12,E33=1),90-F33,0)</f>
        <v>0</v>
      </c>
      <c r="H33" s="61">
        <f>5*D33 + IF(D33&gt;=6,20*E33,0) + G33</f>
        <v>70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>
        <v>1</v>
      </c>
      <c r="E35" s="49">
        <v>0</v>
      </c>
      <c r="F35" s="52"/>
      <c r="G35" s="59">
        <f>IF(AND(D35=12,E35=1),90-F35,0)</f>
        <v>0</v>
      </c>
      <c r="H35" s="61">
        <f>5*D35 + IF(D35&gt;=6,20*E35,0) + G35</f>
        <v>5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>
        <v>12</v>
      </c>
      <c r="E37" s="49">
        <v>1</v>
      </c>
      <c r="F37" s="52">
        <v>64.510000000000005</v>
      </c>
      <c r="G37" s="59">
        <f>IF(AND(D37=12,E37=1),90-F37,0)</f>
        <v>25.489999999999995</v>
      </c>
      <c r="H37" s="61">
        <f>5*D37 + IF(D37&gt;=6,20*E37,0) + G37</f>
        <v>105.49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>
        <v>0</v>
      </c>
      <c r="E39" s="49">
        <v>0</v>
      </c>
      <c r="F39" s="52"/>
      <c r="G39" s="59">
        <f>IF(AND(D39=12,E39=1),90-F39,0)</f>
        <v>0</v>
      </c>
      <c r="H39" s="61">
        <f>5*D39 + IF(D39&gt;=6,20*E39,0) + G39</f>
        <v>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180.49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H39" sqref="H39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17</v>
      </c>
    </row>
    <row r="2" spans="1:13" ht="16.5" thickBot="1" x14ac:dyDescent="0.3">
      <c r="A2" s="1" t="s">
        <v>0</v>
      </c>
      <c r="B2" s="2"/>
      <c r="D2" s="25" t="s">
        <v>3</v>
      </c>
      <c r="E2" s="58">
        <f>H26+H41</f>
        <v>0</v>
      </c>
      <c r="G2" s="47" t="s">
        <v>39</v>
      </c>
      <c r="J2" s="31"/>
    </row>
    <row r="3" spans="1:13" x14ac:dyDescent="0.25">
      <c r="A3" s="1" t="s">
        <v>6</v>
      </c>
      <c r="B3" s="2"/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40">
        <v>0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40">
        <v>0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40">
        <v>0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40">
        <v>0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(SUM(I23:M23) - MIN(I23:M23) - MAX(I23:M23))/3</f>
        <v>0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0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17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>
        <f t="shared" si="0"/>
        <v>0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>
        <f t="shared" si="0"/>
        <v>0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/>
      <c r="E33" s="49"/>
      <c r="F33" s="52"/>
      <c r="G33" s="59">
        <f>IF(AND(D33=12,E33=1),90-F33,0)</f>
        <v>0</v>
      </c>
      <c r="H33" s="61">
        <f>5*D33 + IF(D33&gt;=6,20*E33,0) + G33</f>
        <v>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/>
      <c r="E35" s="49"/>
      <c r="F35" s="52"/>
      <c r="G35" s="59">
        <f>IF(AND(D35=12,E35=1),90-F35,0)</f>
        <v>0</v>
      </c>
      <c r="H35" s="61">
        <f>5*D35 + IF(D35&gt;=6,20*E35,0) + G35</f>
        <v>0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/>
      <c r="E37" s="49"/>
      <c r="F37" s="52"/>
      <c r="G37" s="59">
        <f>IF(AND(D37=12,E37=1),90-F37,0)</f>
        <v>0</v>
      </c>
      <c r="H37" s="61">
        <f>5*D37 + IF(D37&gt;=6,20*E37,0) + G37</f>
        <v>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/>
      <c r="E39" s="49"/>
      <c r="F39" s="52"/>
      <c r="G39" s="59">
        <f>IF(AND(D39=12,E39=1),90-F39,0)</f>
        <v>0</v>
      </c>
      <c r="H39" s="61">
        <f>5*D39 + IF(D39&gt;=6,20*E39,0) + G39</f>
        <v>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H39" sqref="H39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18</v>
      </c>
    </row>
    <row r="2" spans="1:13" ht="16.5" thickBot="1" x14ac:dyDescent="0.3">
      <c r="A2" s="1" t="s">
        <v>0</v>
      </c>
      <c r="B2" s="2"/>
      <c r="D2" s="25" t="s">
        <v>3</v>
      </c>
      <c r="E2" s="58">
        <f>H26+H41</f>
        <v>0</v>
      </c>
      <c r="G2" s="47" t="s">
        <v>39</v>
      </c>
      <c r="J2" s="31"/>
    </row>
    <row r="3" spans="1:13" x14ac:dyDescent="0.25">
      <c r="A3" s="1" t="s">
        <v>6</v>
      </c>
      <c r="B3" s="2"/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40">
        <v>0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40">
        <v>0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40">
        <v>0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40">
        <v>0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(SUM(I23:M23) - MIN(I23:M23) - MAX(I23:M23))/3</f>
        <v>0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0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18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>
        <f t="shared" si="0"/>
        <v>0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>
        <f t="shared" si="0"/>
        <v>0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/>
      <c r="E33" s="49"/>
      <c r="F33" s="52"/>
      <c r="G33" s="59">
        <f>IF(AND(D33=12,E33=1),90-F33,0)</f>
        <v>0</v>
      </c>
      <c r="H33" s="61">
        <f>5*D33 + IF(D33&gt;=6,20*E33,0) + G33</f>
        <v>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/>
      <c r="E35" s="49"/>
      <c r="F35" s="52"/>
      <c r="G35" s="59">
        <f>IF(AND(D35=12,E35=1),90-F35,0)</f>
        <v>0</v>
      </c>
      <c r="H35" s="61">
        <f>5*D35 + IF(D35&gt;=6,20*E35,0) + G35</f>
        <v>0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/>
      <c r="E37" s="49"/>
      <c r="F37" s="52"/>
      <c r="G37" s="59">
        <f>IF(AND(D37=12,E37=1),90-F37,0)</f>
        <v>0</v>
      </c>
      <c r="H37" s="61">
        <f>5*D37 + IF(D37&gt;=6,20*E37,0) + G37</f>
        <v>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/>
      <c r="E39" s="49"/>
      <c r="F39" s="52"/>
      <c r="G39" s="59">
        <f>IF(AND(D39=12,E39=1),90-F39,0)</f>
        <v>0</v>
      </c>
      <c r="H39" s="61">
        <f>5*D39 + IF(D39&gt;=6,20*E39,0) + G39</f>
        <v>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2" workbookViewId="0">
      <selection activeCell="F35" sqref="F35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1</v>
      </c>
    </row>
    <row r="2" spans="1:13" ht="16.5" thickBot="1" x14ac:dyDescent="0.3">
      <c r="A2" s="1" t="s">
        <v>0</v>
      </c>
      <c r="B2" s="2" t="s">
        <v>72</v>
      </c>
      <c r="D2" s="25" t="s">
        <v>3</v>
      </c>
      <c r="E2" s="58">
        <f>H26+H41</f>
        <v>529.27</v>
      </c>
      <c r="G2" s="47" t="s">
        <v>39</v>
      </c>
      <c r="J2" s="18"/>
    </row>
    <row r="3" spans="1:13" x14ac:dyDescent="0.25">
      <c r="A3" s="1" t="s">
        <v>6</v>
      </c>
      <c r="B3" s="2" t="s">
        <v>73</v>
      </c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18.333333333333332</v>
      </c>
      <c r="I8" s="9">
        <v>15</v>
      </c>
      <c r="J8" s="9">
        <v>19</v>
      </c>
      <c r="K8" s="9">
        <v>18</v>
      </c>
      <c r="L8" s="9">
        <v>18</v>
      </c>
      <c r="M8" s="9">
        <v>19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18.666666666666668</v>
      </c>
      <c r="I11" s="9">
        <v>17</v>
      </c>
      <c r="J11" s="9">
        <v>20</v>
      </c>
      <c r="K11" s="9">
        <v>18</v>
      </c>
      <c r="L11" s="9">
        <v>20</v>
      </c>
      <c r="M11" s="40">
        <v>18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16.333333333333332</v>
      </c>
      <c r="I14" s="9">
        <v>15</v>
      </c>
      <c r="J14" s="9">
        <v>17</v>
      </c>
      <c r="K14" s="9">
        <v>15</v>
      </c>
      <c r="L14" s="9">
        <v>17</v>
      </c>
      <c r="M14" s="40">
        <v>18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18.333333333333332</v>
      </c>
      <c r="I17" s="9">
        <v>20</v>
      </c>
      <c r="J17" s="9">
        <v>19</v>
      </c>
      <c r="K17" s="9">
        <v>17</v>
      </c>
      <c r="L17" s="9">
        <v>18</v>
      </c>
      <c r="M17" s="40">
        <v>18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17.333333333333332</v>
      </c>
      <c r="I20" s="9">
        <v>15</v>
      </c>
      <c r="J20" s="9">
        <v>19</v>
      </c>
      <c r="K20" s="9">
        <v>15</v>
      </c>
      <c r="L20" s="9">
        <v>18</v>
      </c>
      <c r="M20" s="40">
        <v>19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89.5*0.2</f>
        <v>17.900000000000002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106.89999999999999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1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 t="str">
        <f t="shared" si="0"/>
        <v>Tidewater Community College - VB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 t="str">
        <f t="shared" si="0"/>
        <v>Ru Paul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>
        <v>12</v>
      </c>
      <c r="E33" s="49">
        <v>1</v>
      </c>
      <c r="F33" s="52">
        <v>31.28</v>
      </c>
      <c r="G33" s="59">
        <f>IF(AND(D33=12,E33=1),90-F33,0)</f>
        <v>58.72</v>
      </c>
      <c r="H33" s="61">
        <f>5*D33 + IF(D33&gt;=6,20*E33,0) + G33</f>
        <v>138.72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>
        <v>12</v>
      </c>
      <c r="E35" s="49">
        <v>1</v>
      </c>
      <c r="F35" s="52">
        <v>31.35</v>
      </c>
      <c r="G35" s="59">
        <f>IF(AND(D35=12,E35=1),90-F35,0)</f>
        <v>58.65</v>
      </c>
      <c r="H35" s="61">
        <f>5*D35 + IF(D35&gt;=6,20*E35,0) + G35</f>
        <v>138.65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>
        <v>11</v>
      </c>
      <c r="E37" s="49">
        <v>1</v>
      </c>
      <c r="F37" s="52"/>
      <c r="G37" s="59">
        <f>IF(AND(D37=12,E37=1),90-F37,0)</f>
        <v>0</v>
      </c>
      <c r="H37" s="61">
        <f>5*D37 + IF(D37&gt;=6,20*E37,0) + G37</f>
        <v>75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>
        <v>10</v>
      </c>
      <c r="E39" s="49">
        <v>1</v>
      </c>
      <c r="F39" s="52"/>
      <c r="G39" s="59">
        <f>IF(AND(D39=12,E39=1),90-F39,0)</f>
        <v>0</v>
      </c>
      <c r="H39" s="61">
        <f>5*D39 + IF(D39&gt;=6,20*E39,0) + G39</f>
        <v>70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422.37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C28:K28"/>
    <mergeCell ref="A5:G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H39" sqref="H39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19</v>
      </c>
    </row>
    <row r="2" spans="1:13" ht="16.5" thickBot="1" x14ac:dyDescent="0.3">
      <c r="A2" s="1" t="s">
        <v>0</v>
      </c>
      <c r="B2" s="2"/>
      <c r="D2" s="25" t="s">
        <v>3</v>
      </c>
      <c r="E2" s="58">
        <f>H26+H41</f>
        <v>0</v>
      </c>
      <c r="G2" s="47" t="s">
        <v>39</v>
      </c>
      <c r="J2" s="31"/>
    </row>
    <row r="3" spans="1:13" x14ac:dyDescent="0.25">
      <c r="A3" s="1" t="s">
        <v>6</v>
      </c>
      <c r="B3" s="2"/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40">
        <v>0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40">
        <v>0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40">
        <v>0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40">
        <v>0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(SUM(I23:M23) - MIN(I23:M23) - MAX(I23:M23))/3</f>
        <v>0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0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19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>
        <f t="shared" si="0"/>
        <v>0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>
        <f t="shared" si="0"/>
        <v>0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/>
      <c r="E33" s="49"/>
      <c r="F33" s="52"/>
      <c r="G33" s="59">
        <f>IF(AND(D33=12,E33=1),90-F33,0)</f>
        <v>0</v>
      </c>
      <c r="H33" s="61">
        <f>5*D33 + IF(D33&gt;=6,20*E33,0) + G33</f>
        <v>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/>
      <c r="E35" s="49"/>
      <c r="F35" s="52"/>
      <c r="G35" s="59">
        <f>IF(AND(D35=12,E35=1),90-F35,0)</f>
        <v>0</v>
      </c>
      <c r="H35" s="61">
        <f>5*D35 + IF(D35&gt;=6,20*E35,0) + G35</f>
        <v>0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/>
      <c r="E37" s="49"/>
      <c r="F37" s="52"/>
      <c r="G37" s="59">
        <f>IF(AND(D37=12,E37=1),90-F37,0)</f>
        <v>0</v>
      </c>
      <c r="H37" s="61">
        <f>5*D37 + IF(D37&gt;=6,20*E37,0) + G37</f>
        <v>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/>
      <c r="E39" s="49"/>
      <c r="F39" s="52"/>
      <c r="G39" s="59">
        <f>IF(AND(D39=12,E39=1),90-F39,0)</f>
        <v>0</v>
      </c>
      <c r="H39" s="61">
        <f>5*D39 + IF(D39&gt;=6,20*E39,0) + G39</f>
        <v>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H39" sqref="H39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20</v>
      </c>
    </row>
    <row r="2" spans="1:13" ht="16.5" thickBot="1" x14ac:dyDescent="0.3">
      <c r="A2" s="1" t="s">
        <v>0</v>
      </c>
      <c r="B2" s="2"/>
      <c r="D2" s="25" t="s">
        <v>3</v>
      </c>
      <c r="E2" s="58">
        <f>H26+H41</f>
        <v>0</v>
      </c>
      <c r="G2" s="47" t="s">
        <v>39</v>
      </c>
      <c r="J2" s="31"/>
    </row>
    <row r="3" spans="1:13" x14ac:dyDescent="0.25">
      <c r="A3" s="1" t="s">
        <v>6</v>
      </c>
      <c r="B3" s="2"/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40">
        <v>0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40">
        <v>0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40">
        <v>0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40">
        <v>0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(SUM(I23:M23) - MIN(I23:M23) - MAX(I23:M23))/3</f>
        <v>0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0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20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>
        <f t="shared" si="0"/>
        <v>0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>
        <f t="shared" si="0"/>
        <v>0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/>
      <c r="E33" s="49"/>
      <c r="F33" s="52"/>
      <c r="G33" s="59">
        <f>IF(AND(D33=12,E33=1),90-F33,0)</f>
        <v>0</v>
      </c>
      <c r="H33" s="61">
        <f>5*D33 + IF(D33&gt;=6,20*E33,0) + G33</f>
        <v>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/>
      <c r="E35" s="49"/>
      <c r="F35" s="52"/>
      <c r="G35" s="59">
        <f>IF(AND(D35=12,E35=1),90-F35,0)</f>
        <v>0</v>
      </c>
      <c r="H35" s="61">
        <f>5*D35 + IF(D35&gt;=6,20*E35,0) + G35</f>
        <v>0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/>
      <c r="E37" s="49"/>
      <c r="F37" s="52"/>
      <c r="G37" s="59">
        <f>IF(AND(D37=12,E37=1),90-F37,0)</f>
        <v>0</v>
      </c>
      <c r="H37" s="61">
        <f>5*D37 + IF(D37&gt;=6,20*E37,0) + G37</f>
        <v>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/>
      <c r="E39" s="49"/>
      <c r="F39" s="52"/>
      <c r="G39" s="59">
        <f>IF(AND(D39=12,E39=1),90-F39,0)</f>
        <v>0</v>
      </c>
      <c r="H39" s="61">
        <f>5*D39 + IF(D39&gt;=6,20*E39,0) + G39</f>
        <v>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H39" sqref="H39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21</v>
      </c>
    </row>
    <row r="2" spans="1:13" ht="16.5" thickBot="1" x14ac:dyDescent="0.3">
      <c r="A2" s="1" t="s">
        <v>0</v>
      </c>
      <c r="B2" s="2"/>
      <c r="D2" s="25" t="s">
        <v>3</v>
      </c>
      <c r="E2" s="58">
        <f>H26+H41</f>
        <v>0</v>
      </c>
      <c r="G2" s="47" t="s">
        <v>39</v>
      </c>
      <c r="J2" s="31"/>
    </row>
    <row r="3" spans="1:13" x14ac:dyDescent="0.25">
      <c r="A3" s="1" t="s">
        <v>6</v>
      </c>
      <c r="B3" s="2"/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40">
        <v>0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40">
        <v>0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40">
        <v>0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40">
        <v>0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(SUM(I23:M23) - MIN(I23:M23) - MAX(I23:M23))/3</f>
        <v>0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0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21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>
        <f t="shared" si="0"/>
        <v>0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>
        <f t="shared" si="0"/>
        <v>0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/>
      <c r="E33" s="49"/>
      <c r="F33" s="52"/>
      <c r="G33" s="59">
        <f>IF(AND(D33=12,E33=1),90-F33,0)</f>
        <v>0</v>
      </c>
      <c r="H33" s="61">
        <f>5*D33 + IF(D33&gt;=6,20*E33,0) + G33</f>
        <v>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/>
      <c r="E35" s="49"/>
      <c r="F35" s="52"/>
      <c r="G35" s="59">
        <f>IF(AND(D35=12,E35=1),90-F35,0)</f>
        <v>0</v>
      </c>
      <c r="H35" s="61">
        <f>5*D35 + IF(D35&gt;=6,20*E35,0) + G35</f>
        <v>0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/>
      <c r="E37" s="49"/>
      <c r="F37" s="52"/>
      <c r="G37" s="59">
        <f>IF(AND(D37=12,E37=1),90-F37,0)</f>
        <v>0</v>
      </c>
      <c r="H37" s="61">
        <f>5*D37 + IF(D37&gt;=6,20*E37,0) + G37</f>
        <v>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/>
      <c r="E39" s="49"/>
      <c r="F39" s="52"/>
      <c r="G39" s="59">
        <f>IF(AND(D39=12,E39=1),90-F39,0)</f>
        <v>0</v>
      </c>
      <c r="H39" s="61">
        <f>5*D39 + IF(D39&gt;=6,20*E39,0) + G39</f>
        <v>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H39" sqref="H39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22</v>
      </c>
    </row>
    <row r="2" spans="1:13" ht="16.5" thickBot="1" x14ac:dyDescent="0.3">
      <c r="A2" s="1" t="s">
        <v>0</v>
      </c>
      <c r="B2" s="2"/>
      <c r="D2" s="25" t="s">
        <v>3</v>
      </c>
      <c r="E2" s="58">
        <f>H26+H41</f>
        <v>0</v>
      </c>
      <c r="G2" s="47" t="s">
        <v>39</v>
      </c>
      <c r="J2" s="31"/>
    </row>
    <row r="3" spans="1:13" x14ac:dyDescent="0.25">
      <c r="A3" s="1" t="s">
        <v>6</v>
      </c>
      <c r="B3" s="2"/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40">
        <v>0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40">
        <v>0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40">
        <v>0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40">
        <v>0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(SUM(I23:M23) - MIN(I23:M23) - MAX(I23:M23))/3</f>
        <v>0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0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22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>
        <f t="shared" si="0"/>
        <v>0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>
        <f t="shared" si="0"/>
        <v>0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/>
      <c r="E33" s="49"/>
      <c r="F33" s="52"/>
      <c r="G33" s="59">
        <f>IF(AND(D33=12,E33=1),90-F33,0)</f>
        <v>0</v>
      </c>
      <c r="H33" s="61">
        <f>5*D33 + IF(D33&gt;=6,20*E33,0) + G33</f>
        <v>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/>
      <c r="E35" s="49"/>
      <c r="F35" s="52"/>
      <c r="G35" s="59">
        <f>IF(AND(D35=12,E35=1),90-F35,0)</f>
        <v>0</v>
      </c>
      <c r="H35" s="61">
        <f>5*D35 + IF(D35&gt;=6,20*E35,0) + G35</f>
        <v>0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/>
      <c r="E37" s="49"/>
      <c r="F37" s="52"/>
      <c r="G37" s="59">
        <f>IF(AND(D37=12,E37=1),90-F37,0)</f>
        <v>0</v>
      </c>
      <c r="H37" s="61">
        <f>5*D37 + IF(D37&gt;=6,20*E37,0) + G37</f>
        <v>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/>
      <c r="E39" s="49"/>
      <c r="F39" s="52"/>
      <c r="G39" s="59">
        <f>IF(AND(D39=12,E39=1),90-F39,0)</f>
        <v>0</v>
      </c>
      <c r="H39" s="61">
        <f>5*D39 + IF(D39&gt;=6,20*E39,0) + G39</f>
        <v>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H39" sqref="H39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23</v>
      </c>
    </row>
    <row r="2" spans="1:13" ht="16.5" thickBot="1" x14ac:dyDescent="0.3">
      <c r="A2" s="1" t="s">
        <v>0</v>
      </c>
      <c r="B2" s="2"/>
      <c r="D2" s="25" t="s">
        <v>3</v>
      </c>
      <c r="E2" s="58">
        <f>H26+H41</f>
        <v>0</v>
      </c>
      <c r="G2" s="47" t="s">
        <v>39</v>
      </c>
      <c r="J2" s="31"/>
    </row>
    <row r="3" spans="1:13" x14ac:dyDescent="0.25">
      <c r="A3" s="1" t="s">
        <v>6</v>
      </c>
      <c r="B3" s="2"/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40">
        <v>0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40">
        <v>0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40">
        <v>0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40">
        <v>0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(SUM(I23:M23) - MIN(I23:M23) - MAX(I23:M23))/3</f>
        <v>0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0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23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>
        <f t="shared" si="0"/>
        <v>0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>
        <f t="shared" si="0"/>
        <v>0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/>
      <c r="E33" s="49"/>
      <c r="F33" s="52"/>
      <c r="G33" s="59">
        <f>IF(AND(D33=12,E33=1),90-F33,0)</f>
        <v>0</v>
      </c>
      <c r="H33" s="61">
        <f>5*D33 + IF(D33&gt;=6,20*E33,0) + G33</f>
        <v>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/>
      <c r="E35" s="49"/>
      <c r="F35" s="52"/>
      <c r="G35" s="59">
        <f>IF(AND(D35=12,E35=1),90-F35,0)</f>
        <v>0</v>
      </c>
      <c r="H35" s="61">
        <f>5*D35 + IF(D35&gt;=6,20*E35,0) + G35</f>
        <v>0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/>
      <c r="E37" s="49"/>
      <c r="F37" s="52"/>
      <c r="G37" s="59">
        <f>IF(AND(D37=12,E37=1),90-F37,0)</f>
        <v>0</v>
      </c>
      <c r="H37" s="61">
        <f>5*D37 + IF(D37&gt;=6,20*E37,0) + G37</f>
        <v>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/>
      <c r="E39" s="49"/>
      <c r="F39" s="52"/>
      <c r="G39" s="59">
        <f>IF(AND(D39=12,E39=1),90-F39,0)</f>
        <v>0</v>
      </c>
      <c r="H39" s="61">
        <f>5*D39 + IF(D39&gt;=6,20*E39,0) + G39</f>
        <v>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H39" sqref="H39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24</v>
      </c>
    </row>
    <row r="2" spans="1:13" ht="16.5" thickBot="1" x14ac:dyDescent="0.3">
      <c r="A2" s="1" t="s">
        <v>0</v>
      </c>
      <c r="B2" s="2"/>
      <c r="D2" s="25" t="s">
        <v>3</v>
      </c>
      <c r="E2" s="58">
        <f>H26+H41</f>
        <v>0</v>
      </c>
      <c r="G2" s="47" t="s">
        <v>39</v>
      </c>
      <c r="J2" s="31"/>
    </row>
    <row r="3" spans="1:13" x14ac:dyDescent="0.25">
      <c r="A3" s="1" t="s">
        <v>6</v>
      </c>
      <c r="B3" s="2"/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0</v>
      </c>
      <c r="I11" s="9">
        <v>0</v>
      </c>
      <c r="J11" s="9">
        <v>0</v>
      </c>
      <c r="K11" s="9">
        <v>0</v>
      </c>
      <c r="L11" s="9">
        <v>0</v>
      </c>
      <c r="M11" s="40">
        <v>0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0</v>
      </c>
      <c r="I14" s="9">
        <v>0</v>
      </c>
      <c r="J14" s="9">
        <v>0</v>
      </c>
      <c r="K14" s="9">
        <v>0</v>
      </c>
      <c r="L14" s="9">
        <v>0</v>
      </c>
      <c r="M14" s="40">
        <v>0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0</v>
      </c>
      <c r="I17" s="9">
        <v>0</v>
      </c>
      <c r="J17" s="9">
        <v>0</v>
      </c>
      <c r="K17" s="9">
        <v>0</v>
      </c>
      <c r="L17" s="9">
        <v>0</v>
      </c>
      <c r="M17" s="40">
        <v>0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0</v>
      </c>
      <c r="I20" s="9">
        <v>0</v>
      </c>
      <c r="J20" s="9">
        <v>0</v>
      </c>
      <c r="K20" s="9">
        <v>0</v>
      </c>
      <c r="L20" s="9">
        <v>0</v>
      </c>
      <c r="M20" s="40">
        <v>0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(SUM(I23:M23) - MIN(I23:M23) - MAX(I23:M23))/3</f>
        <v>0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0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24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>
        <f t="shared" si="0"/>
        <v>0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>
        <f t="shared" si="0"/>
        <v>0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/>
      <c r="E33" s="49"/>
      <c r="F33" s="52"/>
      <c r="G33" s="59">
        <f>IF(AND(D33=12,E33=1),90-F33,0)</f>
        <v>0</v>
      </c>
      <c r="H33" s="61">
        <f>5*D33 + IF(D33&gt;=6,20*E33,0) + G33</f>
        <v>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/>
      <c r="E35" s="49"/>
      <c r="F35" s="52"/>
      <c r="G35" s="59">
        <f>IF(AND(D35=12,E35=1),90-F35,0)</f>
        <v>0</v>
      </c>
      <c r="H35" s="61">
        <f>5*D35 + IF(D35&gt;=6,20*E35,0) + G35</f>
        <v>0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/>
      <c r="E37" s="49"/>
      <c r="F37" s="52"/>
      <c r="G37" s="59">
        <f>IF(AND(D37=12,E37=1),90-F37,0)</f>
        <v>0</v>
      </c>
      <c r="H37" s="61">
        <f>5*D37 + IF(D37&gt;=6,20*E37,0) + G37</f>
        <v>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/>
      <c r="E39" s="49"/>
      <c r="F39" s="52"/>
      <c r="G39" s="59">
        <f>IF(AND(D39=12,E39=1),90-F39,0)</f>
        <v>0</v>
      </c>
      <c r="H39" s="61">
        <f>5*D39 + IF(D39&gt;=6,20*E39,0) + G39</f>
        <v>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19" workbookViewId="0">
      <selection activeCell="N30" sqref="N30"/>
    </sheetView>
  </sheetViews>
  <sheetFormatPr defaultRowHeight="15" x14ac:dyDescent="0.25"/>
  <sheetData>
    <row r="2" spans="1:11" x14ac:dyDescent="0.25">
      <c r="A2" t="s">
        <v>74</v>
      </c>
      <c r="B2">
        <v>91</v>
      </c>
      <c r="C2">
        <v>91</v>
      </c>
      <c r="E2">
        <v>76</v>
      </c>
      <c r="F2">
        <v>99</v>
      </c>
      <c r="G2">
        <v>92</v>
      </c>
      <c r="H2">
        <v>95</v>
      </c>
      <c r="I2">
        <v>87</v>
      </c>
      <c r="J2">
        <v>87</v>
      </c>
      <c r="K2">
        <v>97</v>
      </c>
    </row>
    <row r="3" spans="1:11" x14ac:dyDescent="0.25">
      <c r="A3" t="s">
        <v>75</v>
      </c>
      <c r="B3">
        <v>73</v>
      </c>
      <c r="C3">
        <v>81</v>
      </c>
      <c r="D3">
        <v>80</v>
      </c>
      <c r="E3">
        <v>71</v>
      </c>
      <c r="F3">
        <v>70</v>
      </c>
      <c r="G3">
        <v>92</v>
      </c>
      <c r="H3">
        <v>83</v>
      </c>
      <c r="I3">
        <v>83</v>
      </c>
      <c r="J3">
        <v>88</v>
      </c>
      <c r="K3">
        <v>93</v>
      </c>
    </row>
    <row r="4" spans="1:11" x14ac:dyDescent="0.25">
      <c r="A4" t="s">
        <v>76</v>
      </c>
      <c r="B4">
        <v>85</v>
      </c>
      <c r="C4">
        <v>92</v>
      </c>
      <c r="D4">
        <v>84</v>
      </c>
      <c r="E4">
        <v>71</v>
      </c>
      <c r="F4">
        <v>94</v>
      </c>
      <c r="G4">
        <v>92</v>
      </c>
      <c r="H4">
        <v>97</v>
      </c>
      <c r="I4">
        <v>87</v>
      </c>
      <c r="J4">
        <v>94</v>
      </c>
      <c r="K4">
        <v>90</v>
      </c>
    </row>
    <row r="5" spans="1:11" x14ac:dyDescent="0.25">
      <c r="A5" t="s">
        <v>77</v>
      </c>
      <c r="B5">
        <v>73</v>
      </c>
      <c r="C5">
        <v>85</v>
      </c>
      <c r="D5">
        <v>64</v>
      </c>
      <c r="F5">
        <v>93</v>
      </c>
      <c r="G5">
        <v>87</v>
      </c>
      <c r="H5">
        <v>80</v>
      </c>
      <c r="I5">
        <v>84</v>
      </c>
      <c r="J5">
        <v>89</v>
      </c>
      <c r="K5">
        <v>88</v>
      </c>
    </row>
    <row r="6" spans="1:11" x14ac:dyDescent="0.25">
      <c r="A6" t="s">
        <v>78</v>
      </c>
      <c r="B6">
        <v>87</v>
      </c>
      <c r="D6">
        <v>87</v>
      </c>
      <c r="E6">
        <v>81</v>
      </c>
      <c r="F6">
        <v>100</v>
      </c>
      <c r="G6">
        <v>94</v>
      </c>
      <c r="H6">
        <v>98</v>
      </c>
      <c r="I6">
        <v>89</v>
      </c>
      <c r="J6">
        <v>91</v>
      </c>
      <c r="K6">
        <v>91</v>
      </c>
    </row>
    <row r="7" spans="1:11" x14ac:dyDescent="0.25">
      <c r="A7" t="s">
        <v>79</v>
      </c>
      <c r="B7">
        <v>88</v>
      </c>
      <c r="D7">
        <v>73</v>
      </c>
      <c r="E7">
        <v>82</v>
      </c>
      <c r="F7">
        <v>91</v>
      </c>
      <c r="H7">
        <v>78</v>
      </c>
      <c r="I7">
        <v>90</v>
      </c>
      <c r="J7">
        <v>89</v>
      </c>
      <c r="K7">
        <v>78</v>
      </c>
    </row>
    <row r="8" spans="1:11" x14ac:dyDescent="0.25">
      <c r="A8" t="s">
        <v>80</v>
      </c>
      <c r="B8">
        <v>53</v>
      </c>
      <c r="C8">
        <v>57</v>
      </c>
      <c r="D8">
        <v>77</v>
      </c>
      <c r="E8">
        <v>66</v>
      </c>
      <c r="F8">
        <v>78</v>
      </c>
      <c r="G8">
        <v>50</v>
      </c>
      <c r="H8">
        <v>65</v>
      </c>
      <c r="I8">
        <v>67</v>
      </c>
      <c r="J8">
        <v>88</v>
      </c>
      <c r="K8">
        <v>74</v>
      </c>
    </row>
    <row r="9" spans="1:11" x14ac:dyDescent="0.25">
      <c r="A9" t="s">
        <v>81</v>
      </c>
      <c r="B9">
        <v>60</v>
      </c>
      <c r="C9">
        <v>68</v>
      </c>
      <c r="D9">
        <v>77</v>
      </c>
      <c r="E9">
        <v>78</v>
      </c>
      <c r="F9">
        <v>97</v>
      </c>
      <c r="G9">
        <v>83</v>
      </c>
      <c r="H9">
        <v>63</v>
      </c>
      <c r="I9">
        <v>81</v>
      </c>
      <c r="J9">
        <v>81</v>
      </c>
      <c r="K9">
        <v>82</v>
      </c>
    </row>
    <row r="10" spans="1:11" x14ac:dyDescent="0.25">
      <c r="A10" t="s">
        <v>82</v>
      </c>
      <c r="B10">
        <v>95</v>
      </c>
      <c r="C10">
        <v>91</v>
      </c>
      <c r="D10">
        <v>90</v>
      </c>
      <c r="E10">
        <v>75</v>
      </c>
      <c r="F10">
        <v>74</v>
      </c>
      <c r="G10">
        <v>99</v>
      </c>
      <c r="I10">
        <v>93</v>
      </c>
      <c r="J10">
        <v>90</v>
      </c>
      <c r="K10">
        <v>98</v>
      </c>
    </row>
    <row r="11" spans="1:11" x14ac:dyDescent="0.25">
      <c r="A11" t="s">
        <v>83</v>
      </c>
      <c r="B11">
        <v>85</v>
      </c>
      <c r="C11">
        <v>88</v>
      </c>
      <c r="D11">
        <v>82</v>
      </c>
      <c r="E11">
        <v>70</v>
      </c>
      <c r="F11">
        <v>94</v>
      </c>
      <c r="G11">
        <v>92</v>
      </c>
      <c r="H11">
        <v>96</v>
      </c>
      <c r="I11">
        <v>86</v>
      </c>
      <c r="K11">
        <v>94</v>
      </c>
    </row>
    <row r="12" spans="1:11" x14ac:dyDescent="0.25">
      <c r="A12" t="s">
        <v>84</v>
      </c>
      <c r="B12">
        <v>85</v>
      </c>
      <c r="C12">
        <v>100</v>
      </c>
      <c r="D12">
        <v>84</v>
      </c>
      <c r="E12">
        <v>74</v>
      </c>
      <c r="G12">
        <v>86</v>
      </c>
      <c r="H12">
        <v>91</v>
      </c>
      <c r="I12">
        <v>87</v>
      </c>
      <c r="J12">
        <v>86</v>
      </c>
      <c r="K12">
        <v>86</v>
      </c>
    </row>
    <row r="13" spans="1:11" x14ac:dyDescent="0.25">
      <c r="A13" t="s">
        <v>85</v>
      </c>
      <c r="C13">
        <v>89</v>
      </c>
      <c r="D13">
        <v>74</v>
      </c>
      <c r="E13">
        <v>70</v>
      </c>
      <c r="F13">
        <v>87</v>
      </c>
      <c r="G13">
        <v>100</v>
      </c>
      <c r="H13">
        <v>91</v>
      </c>
      <c r="I13">
        <v>90</v>
      </c>
      <c r="J13">
        <v>92</v>
      </c>
    </row>
    <row r="14" spans="1:11" x14ac:dyDescent="0.25">
      <c r="A14" t="s">
        <v>86</v>
      </c>
      <c r="D14">
        <v>83</v>
      </c>
      <c r="E14">
        <v>79</v>
      </c>
      <c r="F14">
        <v>99</v>
      </c>
      <c r="G14">
        <v>95</v>
      </c>
      <c r="H14">
        <v>98</v>
      </c>
      <c r="I14">
        <v>87</v>
      </c>
      <c r="J14">
        <v>89</v>
      </c>
      <c r="K14">
        <v>98</v>
      </c>
    </row>
    <row r="15" spans="1:11" x14ac:dyDescent="0.25">
      <c r="A15" t="s">
        <v>87</v>
      </c>
      <c r="B15">
        <v>91</v>
      </c>
      <c r="C15">
        <v>85</v>
      </c>
      <c r="D15">
        <v>84</v>
      </c>
      <c r="E15">
        <v>74</v>
      </c>
      <c r="F15">
        <v>97</v>
      </c>
      <c r="G15">
        <v>90</v>
      </c>
      <c r="H15">
        <v>98</v>
      </c>
      <c r="J15">
        <v>80</v>
      </c>
      <c r="K15">
        <v>95</v>
      </c>
    </row>
    <row r="16" spans="1:11" x14ac:dyDescent="0.25">
      <c r="A16" t="s">
        <v>88</v>
      </c>
      <c r="B16">
        <v>86</v>
      </c>
      <c r="C16">
        <v>79</v>
      </c>
      <c r="D16">
        <v>68</v>
      </c>
      <c r="E16">
        <v>70</v>
      </c>
      <c r="F16">
        <v>90</v>
      </c>
      <c r="G16">
        <v>92</v>
      </c>
      <c r="H16">
        <v>93</v>
      </c>
      <c r="I16">
        <v>83</v>
      </c>
      <c r="J16">
        <v>76</v>
      </c>
      <c r="K16">
        <v>86</v>
      </c>
    </row>
    <row r="17" spans="1:12" x14ac:dyDescent="0.25">
      <c r="A17" t="s">
        <v>89</v>
      </c>
      <c r="B17">
        <v>91</v>
      </c>
      <c r="C17">
        <v>91</v>
      </c>
      <c r="D17">
        <v>80</v>
      </c>
      <c r="E17">
        <v>66</v>
      </c>
      <c r="F17">
        <v>95</v>
      </c>
      <c r="G17">
        <v>79</v>
      </c>
      <c r="H17">
        <v>94</v>
      </c>
      <c r="I17">
        <v>85</v>
      </c>
      <c r="J17">
        <v>97</v>
      </c>
      <c r="K17">
        <v>83</v>
      </c>
    </row>
    <row r="21" spans="1:12" x14ac:dyDescent="0.25">
      <c r="A21" t="s">
        <v>74</v>
      </c>
      <c r="B21">
        <v>91</v>
      </c>
      <c r="C21">
        <v>91</v>
      </c>
      <c r="E21">
        <v>76</v>
      </c>
      <c r="G21">
        <v>92</v>
      </c>
      <c r="H21">
        <v>95</v>
      </c>
      <c r="I21">
        <v>87</v>
      </c>
      <c r="J21">
        <v>87</v>
      </c>
      <c r="K21">
        <v>97</v>
      </c>
      <c r="L21" s="78">
        <f>AVERAGE(B21:K21)</f>
        <v>89.5</v>
      </c>
    </row>
    <row r="22" spans="1:12" x14ac:dyDescent="0.25">
      <c r="A22" t="s">
        <v>75</v>
      </c>
      <c r="B22">
        <v>73</v>
      </c>
      <c r="C22">
        <v>81</v>
      </c>
      <c r="D22">
        <v>80</v>
      </c>
      <c r="E22">
        <v>71</v>
      </c>
      <c r="F22">
        <v>70</v>
      </c>
      <c r="G22">
        <v>92</v>
      </c>
      <c r="H22">
        <v>83</v>
      </c>
      <c r="I22">
        <v>83</v>
      </c>
      <c r="J22">
        <v>88</v>
      </c>
      <c r="L22" s="78">
        <f t="shared" ref="L22:L36" si="0">AVERAGE(B22:K22)</f>
        <v>80.111111111111114</v>
      </c>
    </row>
    <row r="23" spans="1:12" x14ac:dyDescent="0.25">
      <c r="A23" t="s">
        <v>76</v>
      </c>
      <c r="B23">
        <v>85</v>
      </c>
      <c r="C23">
        <v>92</v>
      </c>
      <c r="D23">
        <v>84</v>
      </c>
      <c r="E23">
        <v>71</v>
      </c>
      <c r="F23">
        <v>94</v>
      </c>
      <c r="G23">
        <v>92</v>
      </c>
      <c r="I23">
        <v>87</v>
      </c>
      <c r="J23">
        <v>94</v>
      </c>
      <c r="K23">
        <v>90</v>
      </c>
      <c r="L23" s="78">
        <f t="shared" si="0"/>
        <v>87.666666666666671</v>
      </c>
    </row>
    <row r="24" spans="1:12" x14ac:dyDescent="0.25">
      <c r="A24" t="s">
        <v>77</v>
      </c>
      <c r="B24">
        <v>73</v>
      </c>
      <c r="C24">
        <v>85</v>
      </c>
      <c r="D24">
        <v>64</v>
      </c>
      <c r="G24">
        <v>87</v>
      </c>
      <c r="H24">
        <v>80</v>
      </c>
      <c r="I24">
        <v>84</v>
      </c>
      <c r="J24">
        <v>89</v>
      </c>
      <c r="K24">
        <v>88</v>
      </c>
      <c r="L24" s="78">
        <f t="shared" si="0"/>
        <v>81.25</v>
      </c>
    </row>
    <row r="25" spans="1:12" x14ac:dyDescent="0.25">
      <c r="A25" t="s">
        <v>78</v>
      </c>
      <c r="B25">
        <v>87</v>
      </c>
      <c r="D25">
        <v>87</v>
      </c>
      <c r="E25">
        <v>81</v>
      </c>
      <c r="G25">
        <v>94</v>
      </c>
      <c r="H25">
        <v>98</v>
      </c>
      <c r="I25">
        <v>89</v>
      </c>
      <c r="J25">
        <v>91</v>
      </c>
      <c r="K25">
        <v>91</v>
      </c>
      <c r="L25" s="78">
        <f t="shared" si="0"/>
        <v>89.75</v>
      </c>
    </row>
    <row r="26" spans="1:12" x14ac:dyDescent="0.25">
      <c r="A26" t="s">
        <v>79</v>
      </c>
      <c r="B26">
        <v>88</v>
      </c>
      <c r="D26">
        <v>73</v>
      </c>
      <c r="E26">
        <v>82</v>
      </c>
      <c r="H26">
        <v>78</v>
      </c>
      <c r="I26">
        <v>90</v>
      </c>
      <c r="J26">
        <v>89</v>
      </c>
      <c r="K26">
        <v>78</v>
      </c>
      <c r="L26" s="78">
        <f t="shared" si="0"/>
        <v>82.571428571428569</v>
      </c>
    </row>
    <row r="27" spans="1:12" x14ac:dyDescent="0.25">
      <c r="A27" t="s">
        <v>80</v>
      </c>
      <c r="B27">
        <v>53</v>
      </c>
      <c r="C27">
        <v>57</v>
      </c>
      <c r="D27">
        <v>77</v>
      </c>
      <c r="E27">
        <v>66</v>
      </c>
      <c r="G27">
        <v>50</v>
      </c>
      <c r="H27">
        <v>65</v>
      </c>
      <c r="I27">
        <v>67</v>
      </c>
      <c r="J27">
        <v>88</v>
      </c>
      <c r="K27">
        <v>74</v>
      </c>
      <c r="L27" s="78">
        <f t="shared" si="0"/>
        <v>66.333333333333329</v>
      </c>
    </row>
    <row r="28" spans="1:12" x14ac:dyDescent="0.25">
      <c r="A28" t="s">
        <v>81</v>
      </c>
      <c r="B28">
        <v>60</v>
      </c>
      <c r="C28">
        <v>68</v>
      </c>
      <c r="D28">
        <v>77</v>
      </c>
      <c r="E28">
        <v>78</v>
      </c>
      <c r="G28">
        <v>83</v>
      </c>
      <c r="H28">
        <v>63</v>
      </c>
      <c r="I28">
        <v>81</v>
      </c>
      <c r="J28">
        <v>81</v>
      </c>
      <c r="K28">
        <v>82</v>
      </c>
      <c r="L28" s="78">
        <f t="shared" si="0"/>
        <v>74.777777777777771</v>
      </c>
    </row>
    <row r="29" spans="1:12" x14ac:dyDescent="0.25">
      <c r="A29" t="s">
        <v>82</v>
      </c>
      <c r="B29">
        <v>95</v>
      </c>
      <c r="C29">
        <v>91</v>
      </c>
      <c r="D29">
        <v>90</v>
      </c>
      <c r="E29">
        <v>75</v>
      </c>
      <c r="F29">
        <v>74</v>
      </c>
      <c r="I29">
        <v>93</v>
      </c>
      <c r="J29">
        <v>90</v>
      </c>
      <c r="K29">
        <v>98</v>
      </c>
      <c r="L29" s="78">
        <f t="shared" si="0"/>
        <v>88.25</v>
      </c>
    </row>
    <row r="30" spans="1:12" x14ac:dyDescent="0.25">
      <c r="A30" t="s">
        <v>83</v>
      </c>
      <c r="B30">
        <v>85</v>
      </c>
      <c r="C30">
        <v>88</v>
      </c>
      <c r="D30">
        <v>82</v>
      </c>
      <c r="E30">
        <v>70</v>
      </c>
      <c r="F30">
        <v>94</v>
      </c>
      <c r="G30">
        <v>92</v>
      </c>
      <c r="I30">
        <v>86</v>
      </c>
      <c r="K30">
        <v>94</v>
      </c>
      <c r="L30" s="78">
        <f t="shared" si="0"/>
        <v>86.375</v>
      </c>
    </row>
    <row r="31" spans="1:12" x14ac:dyDescent="0.25">
      <c r="A31" t="s">
        <v>84</v>
      </c>
      <c r="B31">
        <v>85</v>
      </c>
      <c r="D31">
        <v>84</v>
      </c>
      <c r="E31">
        <v>74</v>
      </c>
      <c r="G31">
        <v>86</v>
      </c>
      <c r="H31">
        <v>91</v>
      </c>
      <c r="I31">
        <v>87</v>
      </c>
      <c r="J31">
        <v>86</v>
      </c>
      <c r="K31">
        <v>86</v>
      </c>
      <c r="L31" s="78">
        <f t="shared" si="0"/>
        <v>84.875</v>
      </c>
    </row>
    <row r="32" spans="1:12" x14ac:dyDescent="0.25">
      <c r="A32" t="s">
        <v>85</v>
      </c>
      <c r="C32">
        <v>89</v>
      </c>
      <c r="D32">
        <v>74</v>
      </c>
      <c r="E32">
        <v>70</v>
      </c>
      <c r="F32">
        <v>87</v>
      </c>
      <c r="H32">
        <v>91</v>
      </c>
      <c r="I32">
        <v>90</v>
      </c>
      <c r="J32">
        <v>92</v>
      </c>
      <c r="L32" s="78">
        <f t="shared" si="0"/>
        <v>84.714285714285708</v>
      </c>
    </row>
    <row r="33" spans="1:12" x14ac:dyDescent="0.25">
      <c r="A33" t="s">
        <v>86</v>
      </c>
      <c r="D33">
        <v>83</v>
      </c>
      <c r="E33">
        <v>79</v>
      </c>
      <c r="G33">
        <v>95</v>
      </c>
      <c r="H33">
        <v>98</v>
      </c>
      <c r="I33">
        <v>87</v>
      </c>
      <c r="J33">
        <v>89</v>
      </c>
      <c r="K33">
        <v>98</v>
      </c>
      <c r="L33" s="78">
        <f t="shared" si="0"/>
        <v>89.857142857142861</v>
      </c>
    </row>
    <row r="34" spans="1:12" x14ac:dyDescent="0.25">
      <c r="A34" t="s">
        <v>87</v>
      </c>
      <c r="B34">
        <v>91</v>
      </c>
      <c r="C34">
        <v>85</v>
      </c>
      <c r="D34">
        <v>84</v>
      </c>
      <c r="E34">
        <v>74</v>
      </c>
      <c r="F34">
        <v>97</v>
      </c>
      <c r="G34">
        <v>90</v>
      </c>
      <c r="J34">
        <v>80</v>
      </c>
      <c r="K34">
        <v>95</v>
      </c>
      <c r="L34" s="78">
        <f t="shared" si="0"/>
        <v>87</v>
      </c>
    </row>
    <row r="35" spans="1:12" x14ac:dyDescent="0.25">
      <c r="A35" t="s">
        <v>88</v>
      </c>
      <c r="B35">
        <v>86</v>
      </c>
      <c r="C35">
        <v>79</v>
      </c>
      <c r="D35">
        <v>68</v>
      </c>
      <c r="E35">
        <v>70</v>
      </c>
      <c r="F35">
        <v>90</v>
      </c>
      <c r="G35">
        <v>92</v>
      </c>
      <c r="I35">
        <v>83</v>
      </c>
      <c r="J35">
        <v>76</v>
      </c>
      <c r="K35">
        <v>86</v>
      </c>
      <c r="L35" s="78">
        <f t="shared" si="0"/>
        <v>81.111111111111114</v>
      </c>
    </row>
    <row r="36" spans="1:12" x14ac:dyDescent="0.25">
      <c r="A36" t="s">
        <v>89</v>
      </c>
      <c r="B36">
        <v>91</v>
      </c>
      <c r="C36">
        <v>91</v>
      </c>
      <c r="D36">
        <v>80</v>
      </c>
      <c r="E36">
        <v>66</v>
      </c>
      <c r="G36">
        <v>79</v>
      </c>
      <c r="H36">
        <v>94</v>
      </c>
      <c r="I36">
        <v>85</v>
      </c>
      <c r="J36">
        <v>97</v>
      </c>
      <c r="K36">
        <v>83</v>
      </c>
      <c r="L36" s="78">
        <f t="shared" si="0"/>
        <v>85.111111111111114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5" workbookViewId="0">
      <selection activeCell="D40" sqref="D40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2</v>
      </c>
    </row>
    <row r="2" spans="1:13" ht="16.5" thickBot="1" x14ac:dyDescent="0.3">
      <c r="A2" s="1" t="s">
        <v>0</v>
      </c>
      <c r="B2" s="2" t="s">
        <v>52</v>
      </c>
      <c r="D2" s="25" t="s">
        <v>3</v>
      </c>
      <c r="E2" s="58">
        <f>H26+H41</f>
        <v>226.68666666666667</v>
      </c>
      <c r="G2" s="47" t="s">
        <v>39</v>
      </c>
      <c r="J2" s="31"/>
    </row>
    <row r="3" spans="1:13" x14ac:dyDescent="0.25">
      <c r="A3" s="1" t="s">
        <v>6</v>
      </c>
      <c r="B3" s="2" t="s">
        <v>68</v>
      </c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16.333333333333332</v>
      </c>
      <c r="I8" s="9">
        <v>16</v>
      </c>
      <c r="J8" s="9">
        <v>15</v>
      </c>
      <c r="K8" s="9">
        <v>16</v>
      </c>
      <c r="L8" s="9">
        <v>18</v>
      </c>
      <c r="M8" s="9">
        <v>17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15.333333333333334</v>
      </c>
      <c r="I11" s="9">
        <v>14</v>
      </c>
      <c r="J11" s="9">
        <v>15</v>
      </c>
      <c r="K11" s="9">
        <v>18</v>
      </c>
      <c r="L11" s="9">
        <v>10</v>
      </c>
      <c r="M11" s="40">
        <v>17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16.333333333333332</v>
      </c>
      <c r="I14" s="9">
        <v>17</v>
      </c>
      <c r="J14" s="9">
        <v>15</v>
      </c>
      <c r="K14" s="9">
        <v>15</v>
      </c>
      <c r="L14" s="9">
        <v>17</v>
      </c>
      <c r="M14" s="40">
        <v>17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16.666666666666668</v>
      </c>
      <c r="I17" s="9">
        <v>18</v>
      </c>
      <c r="J17" s="9">
        <v>15</v>
      </c>
      <c r="K17" s="9">
        <v>16</v>
      </c>
      <c r="L17" s="9">
        <v>17</v>
      </c>
      <c r="M17" s="40">
        <v>17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16</v>
      </c>
      <c r="I20" s="9">
        <v>15</v>
      </c>
      <c r="J20" s="9">
        <v>16</v>
      </c>
      <c r="K20" s="9">
        <v>15</v>
      </c>
      <c r="L20" s="9">
        <v>17</v>
      </c>
      <c r="M20" s="40">
        <v>18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80.1*0.2</f>
        <v>16.02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96.686666666666667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2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 t="str">
        <f t="shared" si="0"/>
        <v>Monroe Community College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 t="str">
        <f t="shared" si="0"/>
        <v>2nd Place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>
        <v>1</v>
      </c>
      <c r="E33" s="49">
        <v>0</v>
      </c>
      <c r="F33" s="52"/>
      <c r="G33" s="59">
        <f>IF(AND(D33=12,E33=1),90-F33,0)</f>
        <v>0</v>
      </c>
      <c r="H33" s="61">
        <f>5*D33 + IF(D33&gt;=6,20*E33,0) + G33</f>
        <v>5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>
        <v>7</v>
      </c>
      <c r="E35" s="49">
        <v>0</v>
      </c>
      <c r="F35" s="52"/>
      <c r="G35" s="59">
        <f>IF(AND(D35=12,E35=1),90-F35,0)</f>
        <v>0</v>
      </c>
      <c r="H35" s="61">
        <f>5*D35 + IF(D35&gt;=6,20*E35,0) + G35</f>
        <v>35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>
        <v>7</v>
      </c>
      <c r="E37" s="49">
        <v>0</v>
      </c>
      <c r="F37" s="52"/>
      <c r="G37" s="59">
        <f>IF(AND(D37=12,E37=1),90-F37,0)</f>
        <v>0</v>
      </c>
      <c r="H37" s="61">
        <f>5*D37 + IF(D37&gt;=6,20*E37,0) + G37</f>
        <v>35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>
        <v>11</v>
      </c>
      <c r="E39" s="49">
        <v>0</v>
      </c>
      <c r="F39" s="52"/>
      <c r="G39" s="59">
        <f>IF(AND(D39=12,E39=1),90-F39,0)</f>
        <v>0</v>
      </c>
      <c r="H39" s="61">
        <f>5*D39 + IF(D39&gt;=6,20*E39,0) + G39</f>
        <v>55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130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5" workbookViewId="0">
      <selection activeCell="D40" sqref="D40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3</v>
      </c>
    </row>
    <row r="2" spans="1:13" ht="16.5" thickBot="1" x14ac:dyDescent="0.3">
      <c r="A2" s="1" t="s">
        <v>0</v>
      </c>
      <c r="B2" s="2" t="s">
        <v>70</v>
      </c>
      <c r="D2" s="25" t="s">
        <v>3</v>
      </c>
      <c r="E2" s="58">
        <f>H26+H41</f>
        <v>205.20666666666668</v>
      </c>
      <c r="G2" s="47" t="s">
        <v>39</v>
      </c>
      <c r="J2" s="31"/>
    </row>
    <row r="3" spans="1:13" x14ac:dyDescent="0.25">
      <c r="A3" s="1" t="s">
        <v>6</v>
      </c>
      <c r="B3" s="2" t="s">
        <v>56</v>
      </c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18.333333333333332</v>
      </c>
      <c r="I8" s="9">
        <v>16</v>
      </c>
      <c r="J8" s="9">
        <v>19</v>
      </c>
      <c r="K8" s="9">
        <v>19</v>
      </c>
      <c r="L8" s="9">
        <v>17</v>
      </c>
      <c r="M8" s="9">
        <v>19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15</v>
      </c>
      <c r="I11" s="9">
        <v>12</v>
      </c>
      <c r="J11" s="9">
        <v>20</v>
      </c>
      <c r="K11" s="9">
        <v>15</v>
      </c>
      <c r="L11" s="9">
        <v>10</v>
      </c>
      <c r="M11" s="40">
        <v>18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19</v>
      </c>
      <c r="I14" s="9">
        <v>20</v>
      </c>
      <c r="J14" s="9">
        <v>20</v>
      </c>
      <c r="K14" s="9">
        <v>18</v>
      </c>
      <c r="L14" s="9">
        <v>15</v>
      </c>
      <c r="M14" s="40">
        <v>19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16.666666666666668</v>
      </c>
      <c r="I17" s="9">
        <v>17</v>
      </c>
      <c r="J17" s="9">
        <v>10</v>
      </c>
      <c r="K17" s="9">
        <v>15</v>
      </c>
      <c r="L17" s="9">
        <v>18</v>
      </c>
      <c r="M17" s="40">
        <v>19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18.666666666666668</v>
      </c>
      <c r="I20" s="9">
        <v>18</v>
      </c>
      <c r="J20" s="9">
        <v>19</v>
      </c>
      <c r="K20" s="9">
        <v>15</v>
      </c>
      <c r="L20" s="9">
        <v>19</v>
      </c>
      <c r="M20" s="40">
        <v>19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87.7*0.2</f>
        <v>17.540000000000003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105.20666666666668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3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 t="str">
        <f t="shared" si="0"/>
        <v>Cañada College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 t="str">
        <f t="shared" si="0"/>
        <v>Vendbot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>
        <v>6</v>
      </c>
      <c r="E33" s="49">
        <v>0</v>
      </c>
      <c r="F33" s="52"/>
      <c r="G33" s="59">
        <f>IF(AND(D33=12,E33=1),90-F33,0)</f>
        <v>0</v>
      </c>
      <c r="H33" s="61">
        <f>5*D33 + IF(D33&gt;=6,20*E33,0) + G33</f>
        <v>30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>
        <v>11</v>
      </c>
      <c r="E35" s="49">
        <v>0</v>
      </c>
      <c r="F35" s="52"/>
      <c r="G35" s="59">
        <f>IF(AND(D35=12,E35=1),90-F35,0)</f>
        <v>0</v>
      </c>
      <c r="H35" s="61">
        <f>5*D35 + IF(D35&gt;=6,20*E35,0) + G35</f>
        <v>55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>
        <v>1</v>
      </c>
      <c r="E37" s="49">
        <v>0</v>
      </c>
      <c r="F37" s="52"/>
      <c r="G37" s="59">
        <f>IF(AND(D37=12,E37=1),90-F37,0)</f>
        <v>0</v>
      </c>
      <c r="H37" s="61">
        <f>5*D37 + IF(D37&gt;=6,20*E37,0) + G37</f>
        <v>5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>
        <v>2</v>
      </c>
      <c r="E39" s="49">
        <v>0</v>
      </c>
      <c r="F39" s="52"/>
      <c r="G39" s="59">
        <f>IF(AND(D39=12,E39=1),90-F39,0)</f>
        <v>0</v>
      </c>
      <c r="H39" s="61">
        <f>5*D39 + IF(D39&gt;=6,20*E39,0) + G39</f>
        <v>10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100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5" workbookViewId="0">
      <selection activeCell="D40" sqref="D40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4</v>
      </c>
    </row>
    <row r="2" spans="1:13" ht="16.5" thickBot="1" x14ac:dyDescent="0.3">
      <c r="A2" s="1" t="s">
        <v>0</v>
      </c>
      <c r="B2" s="2" t="s">
        <v>59</v>
      </c>
      <c r="D2" s="25" t="s">
        <v>3</v>
      </c>
      <c r="E2" s="58">
        <f>H26+H41</f>
        <v>225.59333333333333</v>
      </c>
      <c r="G2" s="47" t="s">
        <v>39</v>
      </c>
      <c r="J2" s="31"/>
    </row>
    <row r="3" spans="1:13" x14ac:dyDescent="0.25">
      <c r="A3" s="1" t="s">
        <v>6</v>
      </c>
      <c r="B3" s="2" t="s">
        <v>59</v>
      </c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16.666666666666668</v>
      </c>
      <c r="I8" s="9">
        <v>14</v>
      </c>
      <c r="J8" s="9">
        <v>18</v>
      </c>
      <c r="K8" s="9">
        <v>17</v>
      </c>
      <c r="L8" s="9">
        <v>15</v>
      </c>
      <c r="M8" s="9">
        <v>18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16.333333333333332</v>
      </c>
      <c r="I11" s="9">
        <v>12</v>
      </c>
      <c r="J11" s="9">
        <v>19</v>
      </c>
      <c r="K11" s="9">
        <v>15</v>
      </c>
      <c r="L11" s="9">
        <v>15</v>
      </c>
      <c r="M11" s="40">
        <v>19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16.666666666666668</v>
      </c>
      <c r="I14" s="9">
        <v>15</v>
      </c>
      <c r="J14" s="9">
        <v>17</v>
      </c>
      <c r="K14" s="9">
        <v>15</v>
      </c>
      <c r="L14" s="9">
        <v>18</v>
      </c>
      <c r="M14" s="40">
        <v>19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16.333333333333332</v>
      </c>
      <c r="I17" s="9">
        <v>15</v>
      </c>
      <c r="J17" s="9">
        <v>12</v>
      </c>
      <c r="K17" s="9">
        <v>17</v>
      </c>
      <c r="L17" s="9">
        <v>17</v>
      </c>
      <c r="M17" s="40">
        <v>18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18.333333333333332</v>
      </c>
      <c r="I20" s="9">
        <v>17</v>
      </c>
      <c r="J20" s="9">
        <v>19</v>
      </c>
      <c r="K20" s="9">
        <v>17</v>
      </c>
      <c r="L20" s="9">
        <v>19</v>
      </c>
      <c r="M20" s="40">
        <v>19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81.3*0.2</f>
        <v>16.260000000000002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100.59333333333333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4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 t="str">
        <f t="shared" si="0"/>
        <v>Utah Valley University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 t="str">
        <f t="shared" si="0"/>
        <v>Utah Valley University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>
        <v>1</v>
      </c>
      <c r="E33" s="49">
        <v>0</v>
      </c>
      <c r="F33" s="52"/>
      <c r="G33" s="59">
        <f>IF(AND(D33=12,E33=1),90-F33,0)</f>
        <v>0</v>
      </c>
      <c r="H33" s="61">
        <f>5*D33 + IF(D33&gt;=6,20*E33,0) + G33</f>
        <v>5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>
        <v>0</v>
      </c>
      <c r="E35" s="49">
        <v>0</v>
      </c>
      <c r="F35" s="52"/>
      <c r="G35" s="59">
        <f>IF(AND(D35=12,E35=1),90-F35,0)</f>
        <v>0</v>
      </c>
      <c r="H35" s="61">
        <f>5*D35 + IF(D35&gt;=6,20*E35,0) + G35</f>
        <v>0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>
        <v>10</v>
      </c>
      <c r="E37" s="49">
        <v>0</v>
      </c>
      <c r="F37" s="52"/>
      <c r="G37" s="59">
        <f>IF(AND(D37=12,E37=1),90-F37,0)</f>
        <v>0</v>
      </c>
      <c r="H37" s="61">
        <f>5*D37 + IF(D37&gt;=6,20*E37,0) + G37</f>
        <v>50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>
        <v>10</v>
      </c>
      <c r="E39" s="49">
        <v>1</v>
      </c>
      <c r="F39" s="52"/>
      <c r="G39" s="59">
        <f>IF(AND(D39=12,E39=1),90-F39,0)</f>
        <v>0</v>
      </c>
      <c r="H39" s="61">
        <f>5*D39 + IF(D39&gt;=6,20*E39,0) + G39</f>
        <v>70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125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5" workbookViewId="0">
      <selection activeCell="F39" sqref="F39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5</v>
      </c>
    </row>
    <row r="2" spans="1:13" ht="16.5" thickBot="1" x14ac:dyDescent="0.3">
      <c r="A2" s="1" t="s">
        <v>0</v>
      </c>
      <c r="B2" s="2" t="s">
        <v>57</v>
      </c>
      <c r="D2" s="25" t="s">
        <v>3</v>
      </c>
      <c r="E2" s="58">
        <f>H26+H41</f>
        <v>397.29333333333335</v>
      </c>
      <c r="G2" s="47" t="s">
        <v>39</v>
      </c>
      <c r="J2" s="31"/>
    </row>
    <row r="3" spans="1:13" x14ac:dyDescent="0.25">
      <c r="A3" s="1" t="s">
        <v>6</v>
      </c>
      <c r="B3" s="2" t="s">
        <v>58</v>
      </c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17</v>
      </c>
      <c r="I8" s="9">
        <v>14</v>
      </c>
      <c r="J8" s="9">
        <v>19</v>
      </c>
      <c r="K8" s="9">
        <v>15</v>
      </c>
      <c r="L8" s="9">
        <v>17</v>
      </c>
      <c r="M8" s="9">
        <v>19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17</v>
      </c>
      <c r="I11" s="9">
        <v>14</v>
      </c>
      <c r="J11" s="9">
        <v>20</v>
      </c>
      <c r="K11" s="9">
        <v>18</v>
      </c>
      <c r="L11" s="9">
        <v>10</v>
      </c>
      <c r="M11" s="40">
        <v>19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17.666666666666668</v>
      </c>
      <c r="I14" s="9">
        <v>17</v>
      </c>
      <c r="J14" s="9">
        <v>18</v>
      </c>
      <c r="K14" s="9">
        <v>15</v>
      </c>
      <c r="L14" s="9">
        <v>18</v>
      </c>
      <c r="M14" s="40">
        <v>18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18</v>
      </c>
      <c r="I17" s="9">
        <v>13</v>
      </c>
      <c r="J17" s="9">
        <v>18</v>
      </c>
      <c r="K17" s="9">
        <v>18</v>
      </c>
      <c r="L17" s="9">
        <v>18</v>
      </c>
      <c r="M17" s="40">
        <v>18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19.666666666666668</v>
      </c>
      <c r="I20" s="9">
        <v>20</v>
      </c>
      <c r="J20" s="9">
        <v>18</v>
      </c>
      <c r="K20" s="9">
        <v>20</v>
      </c>
      <c r="L20" s="9">
        <v>20</v>
      </c>
      <c r="M20" s="40">
        <v>19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89.8*0.2</f>
        <v>17.96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107.29333333333335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5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 t="str">
        <f t="shared" si="0"/>
        <v>The Apprentice School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 t="str">
        <f t="shared" si="0"/>
        <v>Bayou Bots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>
        <v>10</v>
      </c>
      <c r="E33" s="49">
        <v>1</v>
      </c>
      <c r="F33" s="52"/>
      <c r="G33" s="59">
        <f>IF(AND(D33=12,E33=1),90-F33,0)</f>
        <v>0</v>
      </c>
      <c r="H33" s="61">
        <f>5*D33 + IF(D33&gt;=6,20*E33,0) + G33</f>
        <v>70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>
        <v>11</v>
      </c>
      <c r="E35" s="49">
        <v>1</v>
      </c>
      <c r="F35" s="52"/>
      <c r="G35" s="59">
        <f>IF(AND(D35=12,E35=1),90-F35,0)</f>
        <v>0</v>
      </c>
      <c r="H35" s="61">
        <f>5*D35 + IF(D35&gt;=6,20*E35,0) + G35</f>
        <v>75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>
        <v>11</v>
      </c>
      <c r="E37" s="49">
        <v>1</v>
      </c>
      <c r="F37" s="52"/>
      <c r="G37" s="59">
        <f>IF(AND(D37=12,E37=1),90-F37,0)</f>
        <v>0</v>
      </c>
      <c r="H37" s="61">
        <f>5*D37 + IF(D37&gt;=6,20*E37,0) + G37</f>
        <v>75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>
        <v>10</v>
      </c>
      <c r="E39" s="49">
        <v>1</v>
      </c>
      <c r="F39" s="52"/>
      <c r="G39" s="59">
        <f>IF(AND(D39=12,E39=1),90-F39,0)</f>
        <v>0</v>
      </c>
      <c r="H39" s="61">
        <f>5*D39 + IF(D39&gt;=6,20*E39,0) + G39</f>
        <v>70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290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5" workbookViewId="0">
      <selection activeCell="H39" sqref="H39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6</v>
      </c>
    </row>
    <row r="2" spans="1:13" ht="16.5" thickBot="1" x14ac:dyDescent="0.3">
      <c r="A2" s="1" t="s">
        <v>0</v>
      </c>
      <c r="B2" s="2" t="s">
        <v>70</v>
      </c>
      <c r="D2" s="25" t="s">
        <v>3</v>
      </c>
      <c r="E2" s="58">
        <f>H26+H41</f>
        <v>95.186666666666653</v>
      </c>
      <c r="G2" s="47" t="s">
        <v>39</v>
      </c>
      <c r="J2" s="31"/>
    </row>
    <row r="3" spans="1:13" x14ac:dyDescent="0.25">
      <c r="A3" s="1" t="s">
        <v>6</v>
      </c>
      <c r="B3" s="2" t="s">
        <v>60</v>
      </c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14.333333333333334</v>
      </c>
      <c r="I8" s="9">
        <v>12</v>
      </c>
      <c r="J8" s="9">
        <v>10</v>
      </c>
      <c r="K8" s="9">
        <v>15</v>
      </c>
      <c r="L8" s="9">
        <v>16</v>
      </c>
      <c r="M8" s="9">
        <v>17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17.666666666666668</v>
      </c>
      <c r="I11" s="9">
        <v>12</v>
      </c>
      <c r="J11" s="9">
        <v>20</v>
      </c>
      <c r="K11" s="9">
        <v>16</v>
      </c>
      <c r="L11" s="9">
        <v>20</v>
      </c>
      <c r="M11" s="40">
        <v>17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16.333333333333332</v>
      </c>
      <c r="I14" s="9">
        <v>20</v>
      </c>
      <c r="J14" s="9">
        <v>14</v>
      </c>
      <c r="K14" s="9">
        <v>15</v>
      </c>
      <c r="L14" s="9">
        <v>17</v>
      </c>
      <c r="M14" s="40">
        <v>17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15</v>
      </c>
      <c r="I17" s="9">
        <v>12</v>
      </c>
      <c r="J17" s="9">
        <v>10</v>
      </c>
      <c r="K17" s="9">
        <v>15</v>
      </c>
      <c r="L17" s="9">
        <v>18</v>
      </c>
      <c r="M17" s="40">
        <v>18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15.333333333333334</v>
      </c>
      <c r="I20" s="9">
        <v>14</v>
      </c>
      <c r="J20" s="9">
        <v>15</v>
      </c>
      <c r="K20" s="9">
        <v>15</v>
      </c>
      <c r="L20" s="9">
        <v>16</v>
      </c>
      <c r="M20" s="40">
        <v>17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82.6*0.2</f>
        <v>16.52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95.186666666666653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6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 t="str">
        <f t="shared" si="0"/>
        <v>Cañada College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 t="str">
        <f t="shared" si="0"/>
        <v>Kitty Bot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/>
      <c r="E33" s="49"/>
      <c r="F33" s="52"/>
      <c r="G33" s="59">
        <f>IF(AND(D33=12,E33=1),90-F33,0)</f>
        <v>0</v>
      </c>
      <c r="H33" s="61">
        <f>5*D33 + IF(D33&gt;=6,20*E33,0) + G33</f>
        <v>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/>
      <c r="E35" s="49"/>
      <c r="F35" s="52"/>
      <c r="G35" s="59">
        <f>IF(AND(D35=12,E35=1),90-F35,0)</f>
        <v>0</v>
      </c>
      <c r="H35" s="61">
        <f>5*D35 + IF(D35&gt;=6,20*E35,0) + G35</f>
        <v>0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/>
      <c r="E37" s="49"/>
      <c r="F37" s="52"/>
      <c r="G37" s="59">
        <f>IF(AND(D37=12,E37=1),90-F37,0)</f>
        <v>0</v>
      </c>
      <c r="H37" s="61">
        <f>5*D37 + IF(D37&gt;=6,20*E37,0) + G37</f>
        <v>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/>
      <c r="E39" s="49"/>
      <c r="F39" s="52"/>
      <c r="G39" s="59">
        <f>IF(AND(D39=12,E39=1),90-F39,0)</f>
        <v>0</v>
      </c>
      <c r="H39" s="61">
        <f>5*D39 + IF(D39&gt;=6,20*E39,0) + G39</f>
        <v>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8" workbookViewId="0">
      <selection activeCell="E42" sqref="E42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7</v>
      </c>
    </row>
    <row r="2" spans="1:13" ht="16.5" thickBot="1" x14ac:dyDescent="0.3">
      <c r="A2" s="1" t="s">
        <v>0</v>
      </c>
      <c r="B2" s="2" t="s">
        <v>52</v>
      </c>
      <c r="D2" s="25" t="s">
        <v>3</v>
      </c>
      <c r="E2" s="58">
        <f>H26+H41</f>
        <v>80.593333333333348</v>
      </c>
      <c r="G2" s="47" t="s">
        <v>39</v>
      </c>
      <c r="J2" s="31"/>
    </row>
    <row r="3" spans="1:13" x14ac:dyDescent="0.25">
      <c r="A3" s="1" t="s">
        <v>6</v>
      </c>
      <c r="B3" s="2" t="s">
        <v>61</v>
      </c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14</v>
      </c>
      <c r="I8" s="9">
        <v>12</v>
      </c>
      <c r="J8" s="9">
        <v>10</v>
      </c>
      <c r="K8" s="9">
        <v>15</v>
      </c>
      <c r="L8" s="9">
        <v>15</v>
      </c>
      <c r="M8" s="9">
        <v>17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10</v>
      </c>
      <c r="I11" s="9">
        <v>8</v>
      </c>
      <c r="J11" s="9">
        <v>10</v>
      </c>
      <c r="K11" s="9">
        <v>10</v>
      </c>
      <c r="L11" s="9">
        <v>10</v>
      </c>
      <c r="M11" s="40">
        <v>16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14.333333333333334</v>
      </c>
      <c r="I14" s="9">
        <v>13</v>
      </c>
      <c r="J14" s="9">
        <v>10</v>
      </c>
      <c r="K14" s="9">
        <v>15</v>
      </c>
      <c r="L14" s="9">
        <v>15</v>
      </c>
      <c r="M14" s="40">
        <v>16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14</v>
      </c>
      <c r="I17" s="9">
        <v>12</v>
      </c>
      <c r="J17" s="9">
        <v>10</v>
      </c>
      <c r="K17" s="9">
        <v>15</v>
      </c>
      <c r="L17" s="9">
        <v>15</v>
      </c>
      <c r="M17" s="40">
        <v>16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15</v>
      </c>
      <c r="I20" s="9">
        <v>14</v>
      </c>
      <c r="J20" s="9">
        <v>15</v>
      </c>
      <c r="K20" s="9">
        <v>15</v>
      </c>
      <c r="L20" s="9">
        <v>15</v>
      </c>
      <c r="M20" s="40">
        <v>16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66.3*0.2</f>
        <v>13.26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80.593333333333348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7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 t="str">
        <f t="shared" si="0"/>
        <v>Monroe Community College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 t="str">
        <f t="shared" si="0"/>
        <v>Talk Nerdy To Me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>
        <v>0</v>
      </c>
      <c r="E33" s="49">
        <v>0</v>
      </c>
      <c r="F33" s="52"/>
      <c r="G33" s="59">
        <f>IF(AND(D33=12,E33=1),90-F33,0)</f>
        <v>0</v>
      </c>
      <c r="H33" s="61">
        <f>5*D33 + IF(D33&gt;=6,20*E33,0) + G33</f>
        <v>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>
        <v>0</v>
      </c>
      <c r="E35" s="49">
        <v>0</v>
      </c>
      <c r="F35" s="52"/>
      <c r="G35" s="59">
        <f>IF(AND(D35=12,E35=1),90-F35,0)</f>
        <v>0</v>
      </c>
      <c r="H35" s="61">
        <f>5*D35 + IF(D35&gt;=6,20*E35,0) + G35</f>
        <v>0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>
        <v>0</v>
      </c>
      <c r="E37" s="49">
        <v>0</v>
      </c>
      <c r="F37" s="52"/>
      <c r="G37" s="59">
        <f>IF(AND(D37=12,E37=1),90-F37,0)</f>
        <v>0</v>
      </c>
      <c r="H37" s="61">
        <f>5*D37 + IF(D37&gt;=6,20*E37,0) + G37</f>
        <v>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>
        <v>0</v>
      </c>
      <c r="E39" s="49">
        <v>0</v>
      </c>
      <c r="F39" s="52"/>
      <c r="G39" s="59">
        <f>IF(AND(D39=12,E39=1),90-F39,0)</f>
        <v>0</v>
      </c>
      <c r="H39" s="61">
        <f>5*D39 + IF(D39&gt;=6,20*E39,0) + G39</f>
        <v>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0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2" workbookViewId="0">
      <selection activeCell="E40" sqref="E40"/>
    </sheetView>
  </sheetViews>
  <sheetFormatPr defaultColWidth="8.85546875" defaultRowHeight="15" x14ac:dyDescent="0.25"/>
  <cols>
    <col min="1" max="1" width="11.42578125" customWidth="1"/>
    <col min="2" max="2" width="28.85546875" customWidth="1"/>
    <col min="4" max="4" width="11.85546875" customWidth="1"/>
    <col min="5" max="5" width="11" customWidth="1"/>
    <col min="6" max="6" width="12" customWidth="1"/>
    <col min="7" max="7" width="10.7109375" customWidth="1"/>
    <col min="9" max="13" width="8.85546875" style="1"/>
  </cols>
  <sheetData>
    <row r="1" spans="1:13" ht="15.75" thickBot="1" x14ac:dyDescent="0.3">
      <c r="A1" s="1" t="s">
        <v>5</v>
      </c>
      <c r="B1" s="10">
        <v>8</v>
      </c>
    </row>
    <row r="2" spans="1:13" ht="16.5" thickBot="1" x14ac:dyDescent="0.3">
      <c r="A2" s="1" t="s">
        <v>0</v>
      </c>
      <c r="B2" s="2" t="s">
        <v>52</v>
      </c>
      <c r="D2" s="25" t="s">
        <v>3</v>
      </c>
      <c r="E2" s="58">
        <f>H26+H41</f>
        <v>99.626666666666665</v>
      </c>
      <c r="G2" s="47" t="s">
        <v>39</v>
      </c>
      <c r="J2" s="31"/>
    </row>
    <row r="3" spans="1:13" x14ac:dyDescent="0.25">
      <c r="A3" s="1" t="s">
        <v>6</v>
      </c>
      <c r="B3" s="2" t="s">
        <v>62</v>
      </c>
      <c r="E3" s="21" t="s">
        <v>33</v>
      </c>
      <c r="F3" s="62"/>
    </row>
    <row r="4" spans="1:13" ht="15.75" thickBot="1" x14ac:dyDescent="0.3"/>
    <row r="5" spans="1:13" x14ac:dyDescent="0.25">
      <c r="A5" s="70" t="s">
        <v>15</v>
      </c>
      <c r="B5" s="68"/>
      <c r="C5" s="68"/>
      <c r="D5" s="68"/>
      <c r="E5" s="68"/>
      <c r="F5" s="68"/>
      <c r="G5" s="68"/>
      <c r="H5" s="32" t="s">
        <v>1</v>
      </c>
      <c r="I5" s="38" t="s">
        <v>7</v>
      </c>
      <c r="J5" s="38" t="s">
        <v>8</v>
      </c>
      <c r="K5" s="38" t="s">
        <v>9</v>
      </c>
      <c r="L5" s="38" t="s">
        <v>10</v>
      </c>
      <c r="M5" s="39" t="s">
        <v>11</v>
      </c>
    </row>
    <row r="6" spans="1:13" ht="15.75" thickBot="1" x14ac:dyDescent="0.3">
      <c r="A6" s="34"/>
      <c r="B6" s="35"/>
      <c r="C6" s="35"/>
      <c r="D6" s="35"/>
      <c r="E6" s="35"/>
      <c r="F6" s="35"/>
      <c r="G6" s="35"/>
      <c r="H6" s="33" t="s">
        <v>17</v>
      </c>
      <c r="I6" s="31"/>
      <c r="J6" s="31"/>
      <c r="K6" s="31"/>
      <c r="L6" s="31"/>
      <c r="M6" s="8"/>
    </row>
    <row r="7" spans="1:13" x14ac:dyDescent="0.25">
      <c r="A7" s="3"/>
      <c r="B7" s="4"/>
      <c r="C7" s="4"/>
      <c r="D7" s="4"/>
      <c r="E7" s="4"/>
      <c r="F7" s="4"/>
      <c r="G7" s="4"/>
      <c r="H7" s="4"/>
      <c r="I7" s="31"/>
      <c r="J7" s="31"/>
      <c r="K7" s="31"/>
      <c r="L7" s="31"/>
      <c r="M7" s="8"/>
    </row>
    <row r="8" spans="1:13" ht="15.75" x14ac:dyDescent="0.25">
      <c r="A8" s="36" t="s">
        <v>16</v>
      </c>
      <c r="B8" s="4"/>
      <c r="C8" s="4"/>
      <c r="D8" s="4"/>
      <c r="E8" s="4"/>
      <c r="F8" s="4"/>
      <c r="G8" s="4"/>
      <c r="H8" s="59">
        <f>(SUM(I8:M8) - MIN(I8:M8) - MAX(I8:M8))/3</f>
        <v>15</v>
      </c>
      <c r="I8" s="9">
        <v>10</v>
      </c>
      <c r="J8" s="9">
        <v>15</v>
      </c>
      <c r="K8" s="9">
        <v>13</v>
      </c>
      <c r="L8" s="9">
        <v>17</v>
      </c>
      <c r="M8" s="9">
        <v>18</v>
      </c>
    </row>
    <row r="9" spans="1:13" x14ac:dyDescent="0.25">
      <c r="A9" s="3" t="s">
        <v>34</v>
      </c>
      <c r="B9" s="4"/>
      <c r="C9" s="4"/>
      <c r="D9" s="4"/>
      <c r="E9" s="4"/>
      <c r="F9" s="4"/>
      <c r="G9" s="4"/>
      <c r="H9" s="41" t="s">
        <v>37</v>
      </c>
      <c r="I9" s="31"/>
      <c r="J9" s="31"/>
      <c r="K9" s="31"/>
      <c r="L9" s="31"/>
      <c r="M9" s="8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31"/>
      <c r="J10" s="31"/>
      <c r="K10" s="31"/>
      <c r="L10" s="31"/>
      <c r="M10" s="8"/>
    </row>
    <row r="11" spans="1:13" ht="15.75" x14ac:dyDescent="0.25">
      <c r="A11" s="36" t="s">
        <v>19</v>
      </c>
      <c r="B11" s="4"/>
      <c r="C11" s="4"/>
      <c r="D11" s="4"/>
      <c r="E11" s="4"/>
      <c r="F11" s="4"/>
      <c r="G11" s="4"/>
      <c r="H11" s="59">
        <f>(SUM(I11:M11) - MIN(I11:M11) - MAX(I11:M11))/3</f>
        <v>15.333333333333334</v>
      </c>
      <c r="I11" s="9">
        <v>13</v>
      </c>
      <c r="J11" s="9">
        <v>19</v>
      </c>
      <c r="K11" s="9">
        <v>15</v>
      </c>
      <c r="L11" s="9">
        <v>10</v>
      </c>
      <c r="M11" s="40">
        <v>18</v>
      </c>
    </row>
    <row r="12" spans="1:13" x14ac:dyDescent="0.25">
      <c r="A12" s="3" t="s">
        <v>24</v>
      </c>
      <c r="B12" s="4"/>
      <c r="C12" s="4"/>
      <c r="D12" s="4" t="s">
        <v>12</v>
      </c>
      <c r="E12" s="4"/>
      <c r="F12" s="4"/>
      <c r="G12" s="4"/>
      <c r="H12" s="4"/>
      <c r="I12" s="31"/>
      <c r="J12" s="31"/>
      <c r="K12" s="31"/>
      <c r="L12" s="31"/>
      <c r="M12" s="8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7"/>
      <c r="J13" s="31"/>
      <c r="K13" s="31"/>
      <c r="L13" s="31"/>
      <c r="M13" s="8"/>
    </row>
    <row r="14" spans="1:13" ht="15.75" x14ac:dyDescent="0.25">
      <c r="A14" s="36" t="s">
        <v>20</v>
      </c>
      <c r="B14" s="4"/>
      <c r="C14" s="4"/>
      <c r="D14" s="4"/>
      <c r="E14" s="4"/>
      <c r="F14" s="4"/>
      <c r="G14" s="4"/>
      <c r="H14" s="59">
        <f>(SUM(I14:M14) - MIN(I14:M14) - MAX(I14:M14))/3</f>
        <v>16.333333333333332</v>
      </c>
      <c r="I14" s="9">
        <v>15</v>
      </c>
      <c r="J14" s="9">
        <v>18</v>
      </c>
      <c r="K14" s="9">
        <v>15</v>
      </c>
      <c r="L14" s="9">
        <v>16</v>
      </c>
      <c r="M14" s="40">
        <v>18</v>
      </c>
    </row>
    <row r="15" spans="1:13" x14ac:dyDescent="0.25">
      <c r="A15" s="3" t="s">
        <v>25</v>
      </c>
      <c r="B15" s="4"/>
      <c r="C15" s="4"/>
      <c r="D15" s="4"/>
      <c r="E15" s="4"/>
      <c r="F15" s="4"/>
      <c r="G15" s="4"/>
      <c r="H15" s="4"/>
      <c r="I15" s="31"/>
      <c r="J15" s="31"/>
      <c r="K15" s="31"/>
      <c r="L15" s="31"/>
      <c r="M15" s="8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31"/>
      <c r="J16" s="31"/>
      <c r="K16" s="31"/>
      <c r="L16" s="31"/>
      <c r="M16" s="8"/>
    </row>
    <row r="17" spans="1:13" ht="15.75" x14ac:dyDescent="0.25">
      <c r="A17" s="36" t="s">
        <v>21</v>
      </c>
      <c r="B17" s="4"/>
      <c r="C17" s="4"/>
      <c r="D17" s="4"/>
      <c r="E17" s="4"/>
      <c r="F17" s="4"/>
      <c r="G17" s="4"/>
      <c r="H17" s="59">
        <f>(SUM(I17:M17) - MIN(I17:M17) - MAX(I17:M17))/3</f>
        <v>16.333333333333332</v>
      </c>
      <c r="I17" s="9">
        <v>15</v>
      </c>
      <c r="J17" s="9">
        <v>10</v>
      </c>
      <c r="K17" s="9">
        <v>16</v>
      </c>
      <c r="L17" s="9">
        <v>18</v>
      </c>
      <c r="M17" s="40">
        <v>18</v>
      </c>
    </row>
    <row r="18" spans="1:1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31"/>
      <c r="J18" s="31"/>
      <c r="K18" s="31"/>
      <c r="L18" s="31"/>
      <c r="M18" s="8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31"/>
      <c r="J19" s="31"/>
      <c r="K19" s="31"/>
      <c r="L19" s="31"/>
      <c r="M19" s="8"/>
    </row>
    <row r="20" spans="1:13" ht="15.75" x14ac:dyDescent="0.25">
      <c r="A20" s="36" t="s">
        <v>22</v>
      </c>
      <c r="B20" s="4"/>
      <c r="C20" s="4"/>
      <c r="D20" s="4"/>
      <c r="E20" s="4"/>
      <c r="F20" s="4"/>
      <c r="G20" s="4"/>
      <c r="H20" s="59">
        <f>(SUM(I20:M20) - MIN(I20:M20) - MAX(I20:M20))/3</f>
        <v>16.666666666666668</v>
      </c>
      <c r="I20" s="9">
        <v>15</v>
      </c>
      <c r="J20" s="9">
        <v>18</v>
      </c>
      <c r="K20" s="9">
        <v>15</v>
      </c>
      <c r="L20" s="9">
        <v>17</v>
      </c>
      <c r="M20" s="40">
        <v>18</v>
      </c>
    </row>
    <row r="21" spans="1:13" x14ac:dyDescent="0.25">
      <c r="A21" s="3" t="s">
        <v>26</v>
      </c>
      <c r="B21" s="4"/>
      <c r="C21" s="4"/>
      <c r="D21" s="4"/>
      <c r="E21" s="4"/>
      <c r="F21" s="4"/>
      <c r="G21" s="4"/>
      <c r="H21" s="4"/>
      <c r="I21" s="31"/>
      <c r="J21" s="31"/>
      <c r="K21" s="31"/>
      <c r="L21" s="31"/>
      <c r="M21" s="8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31"/>
      <c r="J22" s="31"/>
      <c r="K22" s="31"/>
      <c r="L22" s="31"/>
      <c r="M22" s="8"/>
    </row>
    <row r="23" spans="1:13" ht="15.75" x14ac:dyDescent="0.25">
      <c r="A23" s="36" t="s">
        <v>23</v>
      </c>
      <c r="B23" s="4"/>
      <c r="C23" s="4"/>
      <c r="D23" s="4"/>
      <c r="E23" s="4"/>
      <c r="F23" s="4"/>
      <c r="G23" s="4"/>
      <c r="H23" s="59">
        <f>74.8*0.2</f>
        <v>14.96</v>
      </c>
      <c r="I23" s="9">
        <v>0</v>
      </c>
      <c r="J23" s="9">
        <v>0</v>
      </c>
      <c r="K23" s="9">
        <v>0</v>
      </c>
      <c r="L23" s="9">
        <v>0</v>
      </c>
      <c r="M23" s="40">
        <v>0</v>
      </c>
    </row>
    <row r="24" spans="1:13" x14ac:dyDescent="0.25">
      <c r="A24" s="3" t="s">
        <v>27</v>
      </c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  <c r="M24" s="8"/>
    </row>
    <row r="25" spans="1:13" ht="15.75" thickBot="1" x14ac:dyDescent="0.3">
      <c r="A25" s="3"/>
      <c r="B25" s="4"/>
      <c r="C25" s="4"/>
      <c r="D25" s="4"/>
      <c r="E25" s="4"/>
      <c r="F25" s="4"/>
      <c r="G25" s="4"/>
      <c r="H25" s="4"/>
      <c r="I25" s="31"/>
      <c r="J25" s="31"/>
      <c r="K25" s="31"/>
      <c r="L25" s="31"/>
      <c r="M25" s="8"/>
    </row>
    <row r="26" spans="1:13" ht="15.75" thickBot="1" x14ac:dyDescent="0.3">
      <c r="A26" s="5"/>
      <c r="B26" s="6"/>
      <c r="C26" s="6"/>
      <c r="D26" s="6"/>
      <c r="E26" s="6"/>
      <c r="F26" s="6"/>
      <c r="G26" s="7" t="s">
        <v>18</v>
      </c>
      <c r="H26" s="58">
        <f>SUM(H8,H11,H14,H17,H20,H23)</f>
        <v>94.626666666666665</v>
      </c>
      <c r="I26" s="42" t="s">
        <v>36</v>
      </c>
      <c r="J26" s="23"/>
      <c r="K26" s="23"/>
      <c r="L26" s="6"/>
      <c r="M26" s="43"/>
    </row>
    <row r="27" spans="1:13" ht="15.75" thickBot="1" x14ac:dyDescent="0.3">
      <c r="C27" s="19"/>
      <c r="D27" s="19"/>
      <c r="E27" s="19"/>
      <c r="F27" s="19"/>
      <c r="G27" s="19"/>
      <c r="H27" s="19"/>
      <c r="I27" s="19"/>
      <c r="J27" s="19"/>
      <c r="K27" s="31"/>
      <c r="L27"/>
      <c r="M27"/>
    </row>
    <row r="28" spans="1:13" x14ac:dyDescent="0.25">
      <c r="A28" s="29" t="str">
        <f t="shared" ref="A28:B30" si="0">A1</f>
        <v>Team #</v>
      </c>
      <c r="B28" s="48">
        <f t="shared" si="0"/>
        <v>8</v>
      </c>
      <c r="C28" s="68" t="s">
        <v>2</v>
      </c>
      <c r="D28" s="68"/>
      <c r="E28" s="68"/>
      <c r="F28" s="68"/>
      <c r="G28" s="68"/>
      <c r="H28" s="68"/>
      <c r="I28" s="68"/>
      <c r="J28" s="68"/>
      <c r="K28" s="69"/>
      <c r="L28" s="31"/>
      <c r="M28" s="31"/>
    </row>
    <row r="29" spans="1:13" x14ac:dyDescent="0.25">
      <c r="A29" s="30" t="str">
        <f t="shared" si="0"/>
        <v>School</v>
      </c>
      <c r="B29" s="60" t="str">
        <f t="shared" si="0"/>
        <v>Monroe Community College</v>
      </c>
      <c r="C29" s="4"/>
      <c r="D29" s="4"/>
      <c r="E29" s="4"/>
      <c r="F29" s="4"/>
      <c r="G29" s="4"/>
      <c r="H29" s="4"/>
      <c r="I29" s="31"/>
      <c r="J29" s="31"/>
      <c r="K29" s="8"/>
      <c r="L29" s="31"/>
      <c r="M29" s="31"/>
    </row>
    <row r="30" spans="1:13" x14ac:dyDescent="0.25">
      <c r="A30" s="30" t="str">
        <f t="shared" si="0"/>
        <v>Team Name</v>
      </c>
      <c r="B30" s="60" t="str">
        <f t="shared" si="0"/>
        <v>UAV Guys</v>
      </c>
      <c r="C30" s="4"/>
      <c r="D30" s="4"/>
      <c r="E30" s="4"/>
      <c r="F30" s="4"/>
      <c r="G30" s="4"/>
      <c r="H30" s="4"/>
      <c r="I30" s="31"/>
      <c r="J30" s="31"/>
      <c r="K30" s="8"/>
    </row>
    <row r="31" spans="1:13" ht="60.75" customHeight="1" x14ac:dyDescent="0.25">
      <c r="A31" s="3"/>
      <c r="B31" s="4"/>
      <c r="C31" s="49" t="s">
        <v>30</v>
      </c>
      <c r="D31" s="51" t="s">
        <v>44</v>
      </c>
      <c r="E31" s="51" t="s">
        <v>45</v>
      </c>
      <c r="F31" s="50" t="s">
        <v>38</v>
      </c>
      <c r="G31" s="50" t="s">
        <v>31</v>
      </c>
      <c r="H31" s="51" t="s">
        <v>32</v>
      </c>
      <c r="I31" s="45"/>
      <c r="J31" s="31"/>
      <c r="K31" s="8"/>
    </row>
    <row r="32" spans="1:13" x14ac:dyDescent="0.25">
      <c r="A32" s="17" t="s">
        <v>41</v>
      </c>
      <c r="B32" s="4"/>
      <c r="C32" s="53"/>
      <c r="D32" s="53"/>
      <c r="E32" s="53"/>
      <c r="F32" s="53"/>
      <c r="G32" s="54"/>
      <c r="H32" s="54"/>
      <c r="I32" s="4"/>
      <c r="J32" s="31"/>
      <c r="K32" s="8"/>
      <c r="L32" s="31"/>
      <c r="M32" s="31"/>
    </row>
    <row r="33" spans="1:13" x14ac:dyDescent="0.25">
      <c r="A33" s="3" t="s">
        <v>40</v>
      </c>
      <c r="B33" s="4"/>
      <c r="C33" s="49">
        <v>1</v>
      </c>
      <c r="D33" s="49">
        <v>0</v>
      </c>
      <c r="E33" s="49">
        <v>0</v>
      </c>
      <c r="F33" s="52"/>
      <c r="G33" s="59">
        <f>IF(AND(D33=12,E33=1),90-F33,0)</f>
        <v>0</v>
      </c>
      <c r="H33" s="61">
        <f>5*D33 + IF(D33&gt;=6,20*E33,0) + G33</f>
        <v>0</v>
      </c>
      <c r="I33" s="22" t="s">
        <v>46</v>
      </c>
      <c r="J33" s="31"/>
      <c r="K33" s="8"/>
      <c r="M33" s="31"/>
    </row>
    <row r="34" spans="1:13" x14ac:dyDescent="0.25">
      <c r="A34" s="64" t="s">
        <v>43</v>
      </c>
      <c r="B34" s="4"/>
      <c r="C34" s="53"/>
      <c r="D34" s="55"/>
      <c r="E34" s="55"/>
      <c r="F34" s="55"/>
      <c r="G34" s="56"/>
      <c r="H34" s="56"/>
      <c r="I34" s="20"/>
      <c r="J34" s="31"/>
      <c r="K34" s="8"/>
      <c r="L34" s="31"/>
      <c r="M34" s="31"/>
    </row>
    <row r="35" spans="1:13" x14ac:dyDescent="0.25">
      <c r="B35" s="4"/>
      <c r="C35" s="49">
        <v>2</v>
      </c>
      <c r="D35" s="49">
        <v>1</v>
      </c>
      <c r="E35" s="49">
        <v>0</v>
      </c>
      <c r="F35" s="52"/>
      <c r="G35" s="59">
        <f>IF(AND(D35=12,E35=1),90-F35,0)</f>
        <v>0</v>
      </c>
      <c r="H35" s="61">
        <f>5*D35 + IF(D35&gt;=6,20*E35,0) + G35</f>
        <v>5</v>
      </c>
      <c r="I35" s="44"/>
      <c r="J35" s="31"/>
      <c r="K35" s="8"/>
      <c r="L35" s="31"/>
      <c r="M35" s="31"/>
    </row>
    <row r="36" spans="1:13" x14ac:dyDescent="0.25">
      <c r="A36" s="17" t="s">
        <v>29</v>
      </c>
      <c r="B36" s="4"/>
      <c r="C36" s="53"/>
      <c r="D36" s="55"/>
      <c r="E36" s="55"/>
      <c r="F36" s="55"/>
      <c r="G36" s="56"/>
      <c r="H36" s="56"/>
      <c r="I36" s="20"/>
      <c r="J36" s="31"/>
      <c r="K36" s="8"/>
      <c r="L36" s="31"/>
      <c r="M36" s="31"/>
    </row>
    <row r="37" spans="1:13" x14ac:dyDescent="0.25">
      <c r="A37" s="17" t="s">
        <v>69</v>
      </c>
      <c r="B37" s="4"/>
      <c r="C37" s="49">
        <v>3</v>
      </c>
      <c r="D37" s="49">
        <v>0</v>
      </c>
      <c r="E37" s="49">
        <v>0</v>
      </c>
      <c r="F37" s="52"/>
      <c r="G37" s="59">
        <f>IF(AND(D37=12,E37=1),90-F37,0)</f>
        <v>0</v>
      </c>
      <c r="H37" s="61">
        <f>5*D37 + IF(D37&gt;=6,20*E37,0) + G37</f>
        <v>0</v>
      </c>
      <c r="I37" s="44"/>
      <c r="J37" s="31"/>
      <c r="K37" s="8"/>
      <c r="L37" s="31"/>
      <c r="M37" s="31"/>
    </row>
    <row r="38" spans="1:13" x14ac:dyDescent="0.25">
      <c r="A38" s="3" t="s">
        <v>42</v>
      </c>
      <c r="B38" s="4"/>
      <c r="C38" s="53"/>
      <c r="D38" s="55"/>
      <c r="E38" s="55"/>
      <c r="F38" s="55"/>
      <c r="G38" s="56"/>
      <c r="H38" s="56"/>
      <c r="I38" s="20"/>
      <c r="J38" s="31"/>
      <c r="K38" s="8"/>
      <c r="L38" s="31"/>
      <c r="M38" s="31"/>
    </row>
    <row r="39" spans="1:13" x14ac:dyDescent="0.25">
      <c r="A39" s="37"/>
      <c r="B39" s="4"/>
      <c r="C39" s="49">
        <v>4</v>
      </c>
      <c r="D39" s="49">
        <v>0</v>
      </c>
      <c r="E39" s="49">
        <v>0</v>
      </c>
      <c r="F39" s="52"/>
      <c r="G39" s="59">
        <f>IF(AND(D39=12,E39=1),90-F39,0)</f>
        <v>0</v>
      </c>
      <c r="H39" s="61">
        <f>5*D39 + IF(D39&gt;=6,20*E39,0) + G39</f>
        <v>0</v>
      </c>
      <c r="I39" s="44"/>
      <c r="J39" s="31"/>
      <c r="K39" s="8"/>
      <c r="L39" s="31"/>
      <c r="M39" s="31"/>
    </row>
    <row r="40" spans="1:13" ht="15.75" thickBot="1" x14ac:dyDescent="0.3">
      <c r="A40" s="3"/>
      <c r="B40" s="4"/>
      <c r="C40" s="4"/>
      <c r="D40" s="4"/>
      <c r="E40" s="4"/>
      <c r="F40" s="4"/>
      <c r="G40" s="4"/>
      <c r="H40" s="23"/>
      <c r="I40" s="4"/>
      <c r="J40" s="4"/>
      <c r="K40" s="8"/>
      <c r="L40" s="31"/>
      <c r="M40" s="31"/>
    </row>
    <row r="41" spans="1:13" ht="15.75" thickBot="1" x14ac:dyDescent="0.3">
      <c r="A41" s="3"/>
      <c r="B41" s="4"/>
      <c r="C41" s="4"/>
      <c r="D41" s="4"/>
      <c r="E41" s="4"/>
      <c r="F41" s="4"/>
      <c r="G41" s="26" t="s">
        <v>4</v>
      </c>
      <c r="H41" s="58">
        <f>SUM(H33,H35,H37,H39)</f>
        <v>5</v>
      </c>
      <c r="I41" s="22" t="s">
        <v>35</v>
      </c>
      <c r="J41" s="31"/>
      <c r="K41" s="8"/>
      <c r="M41" s="31"/>
    </row>
    <row r="42" spans="1:13" ht="15.75" thickBot="1" x14ac:dyDescent="0.3">
      <c r="A42" s="46"/>
      <c r="B42" s="6"/>
      <c r="C42" s="6"/>
      <c r="D42" s="6"/>
      <c r="E42" s="6"/>
      <c r="F42" s="6"/>
      <c r="G42" s="6"/>
      <c r="H42" s="6"/>
      <c r="I42" s="23"/>
      <c r="J42" s="23"/>
      <c r="K42" s="24"/>
      <c r="L42" s="31"/>
    </row>
  </sheetData>
  <mergeCells count="2">
    <mergeCell ref="A5:G5"/>
    <mergeCell ref="C28:K2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Overall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Philip Regalbuto</cp:lastModifiedBy>
  <cp:lastPrinted>2009-06-21T01:52:26Z</cp:lastPrinted>
  <dcterms:created xsi:type="dcterms:W3CDTF">2009-04-24T00:23:49Z</dcterms:created>
  <dcterms:modified xsi:type="dcterms:W3CDTF">2016-06-27T17:30:07Z</dcterms:modified>
</cp:coreProperties>
</file>