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770" tabRatio="656"/>
  </bookViews>
  <sheets>
    <sheet name="Overall" sheetId="1" r:id="rId1"/>
    <sheet name="1" sheetId="2" r:id="rId2"/>
    <sheet name="2" sheetId="33" r:id="rId3"/>
    <sheet name="3" sheetId="34" r:id="rId4"/>
    <sheet name="4" sheetId="35" r:id="rId5"/>
    <sheet name="5" sheetId="36" r:id="rId6"/>
    <sheet name="6" sheetId="37" r:id="rId7"/>
    <sheet name="7" sheetId="38" r:id="rId8"/>
    <sheet name="8" sheetId="39" r:id="rId9"/>
    <sheet name="9" sheetId="40" r:id="rId10"/>
    <sheet name="10" sheetId="41" r:id="rId11"/>
    <sheet name="11" sheetId="42" r:id="rId12"/>
    <sheet name="12" sheetId="43" r:id="rId13"/>
    <sheet name="13" sheetId="44" r:id="rId14"/>
    <sheet name="14" sheetId="45" r:id="rId15"/>
    <sheet name="15" sheetId="46" r:id="rId16"/>
    <sheet name="16" sheetId="47" r:id="rId17"/>
    <sheet name="17" sheetId="48" r:id="rId18"/>
    <sheet name="18" sheetId="49" r:id="rId19"/>
    <sheet name="19" sheetId="50" r:id="rId20"/>
    <sheet name="20" sheetId="51" r:id="rId21"/>
    <sheet name="21" sheetId="52" r:id="rId22"/>
    <sheet name="22" sheetId="53" r:id="rId23"/>
    <sheet name="23" sheetId="54" r:id="rId24"/>
    <sheet name="24" sheetId="55" r:id="rId25"/>
    <sheet name="25" sheetId="56" r:id="rId26"/>
    <sheet name="26" sheetId="57" r:id="rId27"/>
    <sheet name="27" sheetId="58" r:id="rId28"/>
    <sheet name="28" sheetId="59" r:id="rId29"/>
    <sheet name="29" sheetId="60" r:id="rId30"/>
    <sheet name="30" sheetId="61" r:id="rId31"/>
  </sheets>
  <calcPr calcId="125725"/>
</workbook>
</file>

<file path=xl/calcChain.xml><?xml version="1.0" encoding="utf-8"?>
<calcChain xmlns="http://schemas.openxmlformats.org/spreadsheetml/2006/main">
  <c r="H23" i="49"/>
  <c r="H23" i="48"/>
  <c r="H23" i="33"/>
  <c r="H23" i="34"/>
  <c r="H23" i="35"/>
  <c r="H23" i="36"/>
  <c r="H23" i="37"/>
  <c r="H23" i="38"/>
  <c r="H23" i="39"/>
  <c r="H23" i="40"/>
  <c r="H23" i="41"/>
  <c r="H23" i="42"/>
  <c r="H23" i="43"/>
  <c r="H23" i="44"/>
  <c r="H23" i="45"/>
  <c r="H23" i="46"/>
  <c r="H23" i="47"/>
  <c r="H23" i="2"/>
  <c r="B22" i="1"/>
  <c r="H23" i="50" l="1"/>
  <c r="H23" i="51"/>
  <c r="H23" i="52"/>
  <c r="H23" i="53"/>
  <c r="H23" i="54" l="1"/>
  <c r="H20" i="33"/>
  <c r="H20" i="34"/>
  <c r="H20" i="35"/>
  <c r="H20" i="36"/>
  <c r="H20" i="37"/>
  <c r="H20" i="38"/>
  <c r="H20" i="39"/>
  <c r="H20" i="40"/>
  <c r="H20" i="41"/>
  <c r="H20" i="42"/>
  <c r="H20" i="43"/>
  <c r="H20" i="44"/>
  <c r="H20" i="45"/>
  <c r="H20" i="46"/>
  <c r="H20" i="47"/>
  <c r="H20" i="48"/>
  <c r="H20" i="49"/>
  <c r="H20" i="50"/>
  <c r="H20" i="51"/>
  <c r="H20" i="52"/>
  <c r="H20" i="53"/>
  <c r="H20" i="54"/>
  <c r="H20" i="2"/>
  <c r="H17" i="33"/>
  <c r="H17" i="34"/>
  <c r="H17" i="35"/>
  <c r="H17" i="36"/>
  <c r="H17" i="37"/>
  <c r="H17" i="38"/>
  <c r="H17" i="39"/>
  <c r="H17" i="40"/>
  <c r="H17" i="41"/>
  <c r="H17" i="42"/>
  <c r="H17" i="43"/>
  <c r="H17" i="44"/>
  <c r="H17" i="45"/>
  <c r="H17" i="46"/>
  <c r="H17" i="47"/>
  <c r="H17" i="48"/>
  <c r="H17" i="49"/>
  <c r="H17" i="50"/>
  <c r="H17" i="51"/>
  <c r="H17" i="52"/>
  <c r="H17" i="53"/>
  <c r="H17" i="54"/>
  <c r="H17" i="2"/>
  <c r="H14" i="33"/>
  <c r="H14" i="34"/>
  <c r="H14" i="35"/>
  <c r="H14" i="36"/>
  <c r="H14" i="37"/>
  <c r="H14" i="38"/>
  <c r="H14" i="39"/>
  <c r="H14" i="40"/>
  <c r="H14" i="41"/>
  <c r="H14" i="42"/>
  <c r="H14" i="43"/>
  <c r="H14" i="44"/>
  <c r="H14" i="45"/>
  <c r="H14" i="46"/>
  <c r="H14" i="47"/>
  <c r="H14" i="48"/>
  <c r="H14" i="49"/>
  <c r="H14" i="50"/>
  <c r="H14" i="51"/>
  <c r="H14" i="52"/>
  <c r="H14" i="53"/>
  <c r="H14" i="54"/>
  <c r="H14" i="2"/>
  <c r="H11" i="33"/>
  <c r="H11" i="34"/>
  <c r="H11" i="35"/>
  <c r="H11" i="36"/>
  <c r="H11" i="37"/>
  <c r="H11" i="38"/>
  <c r="H11" i="39"/>
  <c r="H11" i="40"/>
  <c r="H11" i="41"/>
  <c r="H11" i="42"/>
  <c r="H11" i="43"/>
  <c r="H11" i="44"/>
  <c r="H11" i="45"/>
  <c r="H11" i="46"/>
  <c r="H11" i="47"/>
  <c r="H11" i="48"/>
  <c r="H11" i="49"/>
  <c r="H11" i="50"/>
  <c r="H11" i="51"/>
  <c r="H11" i="52"/>
  <c r="H11" i="53"/>
  <c r="H11" i="54"/>
  <c r="H11" i="2"/>
  <c r="H8" i="33"/>
  <c r="H8" i="34"/>
  <c r="H8" i="35"/>
  <c r="H8" i="36"/>
  <c r="H8" i="37"/>
  <c r="H8" i="38"/>
  <c r="H8" i="39"/>
  <c r="H8" i="40"/>
  <c r="H8" i="41"/>
  <c r="H8" i="42"/>
  <c r="H8" i="43"/>
  <c r="H8" i="44"/>
  <c r="H8" i="45"/>
  <c r="H8" i="46"/>
  <c r="H8" i="47"/>
  <c r="H8" i="48"/>
  <c r="H8" i="49"/>
  <c r="H8" i="50"/>
  <c r="H8" i="51"/>
  <c r="H8" i="52"/>
  <c r="H8" i="53"/>
  <c r="H8" i="54"/>
  <c r="H8" i="2"/>
  <c r="H23" i="55"/>
  <c r="H20"/>
  <c r="H17"/>
  <c r="H14"/>
  <c r="H11"/>
  <c r="H8"/>
  <c r="F35" i="37"/>
  <c r="F35" i="49"/>
  <c r="F35" i="48"/>
  <c r="F35" i="47"/>
  <c r="F35" i="46"/>
  <c r="F35" i="45"/>
  <c r="F35" i="44"/>
  <c r="F35" i="43"/>
  <c r="F35" i="42"/>
  <c r="F35" i="41"/>
  <c r="F35" i="40"/>
  <c r="F35" i="39"/>
  <c r="F35" i="38"/>
  <c r="G39" i="33"/>
  <c r="F39"/>
  <c r="G39" i="34"/>
  <c r="F39"/>
  <c r="G39" i="35"/>
  <c r="F39"/>
  <c r="G39" i="36"/>
  <c r="F39"/>
  <c r="G39" i="37"/>
  <c r="F39"/>
  <c r="H39" s="1"/>
  <c r="G39" i="38"/>
  <c r="F39"/>
  <c r="G39" i="39"/>
  <c r="F39"/>
  <c r="H39" s="1"/>
  <c r="G39" i="40"/>
  <c r="F39"/>
  <c r="G39" i="41"/>
  <c r="F39"/>
  <c r="H39" s="1"/>
  <c r="G39" i="42"/>
  <c r="F39"/>
  <c r="G39" i="43"/>
  <c r="F39"/>
  <c r="H39" s="1"/>
  <c r="G39" i="44"/>
  <c r="F39"/>
  <c r="G39" i="45"/>
  <c r="F39"/>
  <c r="H39" s="1"/>
  <c r="G39" i="46"/>
  <c r="F39"/>
  <c r="G39" i="47"/>
  <c r="F39"/>
  <c r="G39" i="48"/>
  <c r="F39"/>
  <c r="G39" i="49"/>
  <c r="F39"/>
  <c r="H39" s="1"/>
  <c r="G39" i="50"/>
  <c r="F39"/>
  <c r="G39" i="51"/>
  <c r="F39"/>
  <c r="H39" s="1"/>
  <c r="G39" i="52"/>
  <c r="F39"/>
  <c r="G39" i="53"/>
  <c r="F39"/>
  <c r="H39" s="1"/>
  <c r="G39" i="54"/>
  <c r="F39"/>
  <c r="G39" i="55"/>
  <c r="F39"/>
  <c r="H39" s="1"/>
  <c r="G39" i="56"/>
  <c r="F39"/>
  <c r="G39" i="57"/>
  <c r="F39"/>
  <c r="H39" s="1"/>
  <c r="G39" i="58"/>
  <c r="F39"/>
  <c r="G39" i="59"/>
  <c r="F39"/>
  <c r="H39" s="1"/>
  <c r="G39" i="60"/>
  <c r="F39"/>
  <c r="G39" i="61"/>
  <c r="F39"/>
  <c r="H39" s="1"/>
  <c r="G39" i="2"/>
  <c r="F39"/>
  <c r="G37" i="33"/>
  <c r="G37" i="34"/>
  <c r="G37" i="35"/>
  <c r="G37" i="36"/>
  <c r="G37" i="37"/>
  <c r="G37" i="38"/>
  <c r="G37" i="39"/>
  <c r="G37" i="40"/>
  <c r="G37" i="41"/>
  <c r="G37" i="42"/>
  <c r="G37" i="43"/>
  <c r="G37" i="44"/>
  <c r="G37" i="45"/>
  <c r="G37" i="46"/>
  <c r="G37" i="47"/>
  <c r="H37" s="1"/>
  <c r="G37" i="48"/>
  <c r="G37" i="49"/>
  <c r="G37" i="50"/>
  <c r="G37" i="51"/>
  <c r="G37" i="52"/>
  <c r="G37" i="53"/>
  <c r="G37" i="54"/>
  <c r="G37" i="55"/>
  <c r="H37" s="1"/>
  <c r="G37" i="56"/>
  <c r="G37" i="57"/>
  <c r="G37" i="58"/>
  <c r="G37" i="59"/>
  <c r="G37" i="60"/>
  <c r="G37" i="61"/>
  <c r="G37" i="2"/>
  <c r="F37" i="33"/>
  <c r="H37" s="1"/>
  <c r="F37" i="34"/>
  <c r="F37" i="35"/>
  <c r="F37" i="36"/>
  <c r="F37" i="37"/>
  <c r="H37" s="1"/>
  <c r="F37" i="38"/>
  <c r="F37" i="39"/>
  <c r="F37" i="40"/>
  <c r="F37" i="41"/>
  <c r="H37" s="1"/>
  <c r="F37" i="42"/>
  <c r="H37" s="1"/>
  <c r="F37" i="43"/>
  <c r="F37" i="44"/>
  <c r="F37" i="45"/>
  <c r="H37" s="1"/>
  <c r="F37" i="46"/>
  <c r="H37" s="1"/>
  <c r="F37" i="47"/>
  <c r="F37" i="48"/>
  <c r="F37" i="49"/>
  <c r="H37" s="1"/>
  <c r="F37" i="50"/>
  <c r="H37" s="1"/>
  <c r="F37" i="51"/>
  <c r="F37" i="52"/>
  <c r="F37" i="53"/>
  <c r="H37" s="1"/>
  <c r="F37" i="54"/>
  <c r="H37" s="1"/>
  <c r="F37" i="55"/>
  <c r="F37" i="56"/>
  <c r="F37" i="57"/>
  <c r="H37" s="1"/>
  <c r="F37" i="58"/>
  <c r="H37" s="1"/>
  <c r="F37" i="59"/>
  <c r="F37" i="60"/>
  <c r="F37" i="61"/>
  <c r="H37" s="1"/>
  <c r="F37" i="2"/>
  <c r="H37" s="1"/>
  <c r="H37" i="35"/>
  <c r="H37" i="36"/>
  <c r="H37" i="39"/>
  <c r="H37" i="40"/>
  <c r="H37" i="43"/>
  <c r="H37" i="44"/>
  <c r="H37" i="48"/>
  <c r="H37" i="51"/>
  <c r="H37" i="52"/>
  <c r="H37" i="56"/>
  <c r="H37" i="59"/>
  <c r="H37" i="60"/>
  <c r="G35" i="33"/>
  <c r="F35"/>
  <c r="G35" i="34"/>
  <c r="F35"/>
  <c r="G35" i="35"/>
  <c r="F35"/>
  <c r="G35" i="36"/>
  <c r="F35"/>
  <c r="G35" i="37"/>
  <c r="G35" i="38"/>
  <c r="G35" i="39"/>
  <c r="G35" i="40"/>
  <c r="G35" i="41"/>
  <c r="G35" i="42"/>
  <c r="G35" i="43"/>
  <c r="G35" i="44"/>
  <c r="G35" i="45"/>
  <c r="G35" i="46"/>
  <c r="H35" s="1"/>
  <c r="G35" i="47"/>
  <c r="G35" i="48"/>
  <c r="G35" i="49"/>
  <c r="G35" i="50"/>
  <c r="F35"/>
  <c r="G35" i="51"/>
  <c r="F35"/>
  <c r="G35" i="52"/>
  <c r="F35"/>
  <c r="H35" s="1"/>
  <c r="G35" i="53"/>
  <c r="F35"/>
  <c r="G35" i="54"/>
  <c r="F35"/>
  <c r="H35" s="1"/>
  <c r="G35" i="55"/>
  <c r="F35"/>
  <c r="G35" i="56"/>
  <c r="F35"/>
  <c r="H35" s="1"/>
  <c r="G35" i="57"/>
  <c r="F35"/>
  <c r="G35" i="58"/>
  <c r="F35"/>
  <c r="H35" s="1"/>
  <c r="G35" i="59"/>
  <c r="F35"/>
  <c r="G35" i="60"/>
  <c r="F35"/>
  <c r="H35" s="1"/>
  <c r="G35" i="61"/>
  <c r="F35"/>
  <c r="G35" i="2"/>
  <c r="F35"/>
  <c r="G33" i="33"/>
  <c r="H33" s="1"/>
  <c r="G33" i="34"/>
  <c r="G33" i="35"/>
  <c r="G33" i="36"/>
  <c r="G33" i="37"/>
  <c r="G33" i="38"/>
  <c r="G33" i="39"/>
  <c r="G33" i="40"/>
  <c r="G33" i="41"/>
  <c r="H33" s="1"/>
  <c r="G33" i="42"/>
  <c r="H33" s="1"/>
  <c r="G33" i="43"/>
  <c r="G33" i="44"/>
  <c r="G33" i="45"/>
  <c r="G33" i="46"/>
  <c r="H33" s="1"/>
  <c r="G33" i="47"/>
  <c r="H33" s="1"/>
  <c r="G33" i="48"/>
  <c r="G33" i="49"/>
  <c r="G33" i="50"/>
  <c r="G33" i="51"/>
  <c r="G33" i="52"/>
  <c r="G33" i="53"/>
  <c r="H33" s="1"/>
  <c r="G33" i="54"/>
  <c r="H33" s="1"/>
  <c r="G33" i="55"/>
  <c r="G33" i="56"/>
  <c r="G33" i="57"/>
  <c r="H33" s="1"/>
  <c r="G33" i="58"/>
  <c r="H33" s="1"/>
  <c r="G33" i="59"/>
  <c r="G33" i="60"/>
  <c r="G33" i="61"/>
  <c r="H33" s="1"/>
  <c r="G33" i="2"/>
  <c r="F33" i="33"/>
  <c r="F33" i="34"/>
  <c r="F33" i="35"/>
  <c r="H33" s="1"/>
  <c r="F33" i="36"/>
  <c r="F33" i="37"/>
  <c r="F33" i="38"/>
  <c r="F33" i="39"/>
  <c r="F33" i="40"/>
  <c r="H33" s="1"/>
  <c r="F33" i="41"/>
  <c r="F33" i="42"/>
  <c r="F33" i="43"/>
  <c r="F33" i="44"/>
  <c r="F33" i="45"/>
  <c r="F33" i="46"/>
  <c r="F33" i="47"/>
  <c r="F33" i="48"/>
  <c r="F33" i="49"/>
  <c r="F33" i="50"/>
  <c r="F33" i="51"/>
  <c r="F33" i="52"/>
  <c r="F33" i="53"/>
  <c r="F33" i="54"/>
  <c r="F33" i="55"/>
  <c r="F33" i="56"/>
  <c r="F33" i="57"/>
  <c r="F33" i="58"/>
  <c r="F33" i="59"/>
  <c r="F33" i="60"/>
  <c r="F33" i="61"/>
  <c r="F33" i="2"/>
  <c r="H8" i="56"/>
  <c r="H8" i="57"/>
  <c r="H8" i="58"/>
  <c r="H8" i="59"/>
  <c r="H8" i="60"/>
  <c r="H8" i="61"/>
  <c r="H33" i="36"/>
  <c r="H33" i="43"/>
  <c r="H33" i="48"/>
  <c r="H33" i="51"/>
  <c r="H33" i="52"/>
  <c r="H33" i="56"/>
  <c r="H33" i="59"/>
  <c r="H33" i="60"/>
  <c r="C24" i="1"/>
  <c r="C21"/>
  <c r="C20"/>
  <c r="C8"/>
  <c r="C18"/>
  <c r="C10"/>
  <c r="C14"/>
  <c r="C16"/>
  <c r="C22"/>
  <c r="C11"/>
  <c r="C23"/>
  <c r="C17"/>
  <c r="C19"/>
  <c r="C9"/>
  <c r="C12"/>
  <c r="C15"/>
  <c r="C6"/>
  <c r="C7"/>
  <c r="C13"/>
  <c r="B24"/>
  <c r="B21"/>
  <c r="B20"/>
  <c r="B8"/>
  <c r="B18"/>
  <c r="B10"/>
  <c r="B14"/>
  <c r="B16"/>
  <c r="B11"/>
  <c r="B23"/>
  <c r="B17"/>
  <c r="B19"/>
  <c r="B9"/>
  <c r="B12"/>
  <c r="B15"/>
  <c r="B6"/>
  <c r="B7"/>
  <c r="A24"/>
  <c r="A21"/>
  <c r="A20"/>
  <c r="A8"/>
  <c r="A18"/>
  <c r="A10"/>
  <c r="A14"/>
  <c r="A16"/>
  <c r="A22"/>
  <c r="A11"/>
  <c r="A23"/>
  <c r="A17"/>
  <c r="A19"/>
  <c r="A9"/>
  <c r="A12"/>
  <c r="A15"/>
  <c r="A6"/>
  <c r="A7"/>
  <c r="A13"/>
  <c r="B30" i="61"/>
  <c r="A30"/>
  <c r="B29"/>
  <c r="A29"/>
  <c r="B28"/>
  <c r="A28"/>
  <c r="H23"/>
  <c r="H20"/>
  <c r="H17"/>
  <c r="H14"/>
  <c r="H11"/>
  <c r="B30" i="60"/>
  <c r="A30"/>
  <c r="B29"/>
  <c r="A29"/>
  <c r="B28"/>
  <c r="A28"/>
  <c r="H23"/>
  <c r="H20"/>
  <c r="H17"/>
  <c r="H14"/>
  <c r="H11"/>
  <c r="B30" i="59"/>
  <c r="A30"/>
  <c r="B29"/>
  <c r="A29"/>
  <c r="B28"/>
  <c r="A28"/>
  <c r="H23"/>
  <c r="H20"/>
  <c r="H17"/>
  <c r="H14"/>
  <c r="H11"/>
  <c r="B30" i="58"/>
  <c r="A30"/>
  <c r="B29"/>
  <c r="A29"/>
  <c r="B28"/>
  <c r="A28"/>
  <c r="H23"/>
  <c r="H20"/>
  <c r="H17"/>
  <c r="H14"/>
  <c r="H11"/>
  <c r="H26" s="1"/>
  <c r="B30" i="57"/>
  <c r="A30"/>
  <c r="B29"/>
  <c r="A29"/>
  <c r="B28"/>
  <c r="A28"/>
  <c r="H23"/>
  <c r="H20"/>
  <c r="H17"/>
  <c r="H14"/>
  <c r="H11"/>
  <c r="B30" i="56"/>
  <c r="A30"/>
  <c r="B29"/>
  <c r="A29"/>
  <c r="B28"/>
  <c r="A28"/>
  <c r="H23"/>
  <c r="H20"/>
  <c r="H17"/>
  <c r="H14"/>
  <c r="H11"/>
  <c r="B30" i="55"/>
  <c r="A30"/>
  <c r="B29"/>
  <c r="A29"/>
  <c r="B28"/>
  <c r="A28"/>
  <c r="B30" i="54"/>
  <c r="A30"/>
  <c r="B29"/>
  <c r="A29"/>
  <c r="B28"/>
  <c r="A28"/>
  <c r="B30" i="53"/>
  <c r="A30"/>
  <c r="B29"/>
  <c r="A29"/>
  <c r="B28"/>
  <c r="A28"/>
  <c r="B30" i="52"/>
  <c r="A30"/>
  <c r="B29"/>
  <c r="A29"/>
  <c r="B28"/>
  <c r="A28"/>
  <c r="B30" i="51"/>
  <c r="A30"/>
  <c r="B29"/>
  <c r="A29"/>
  <c r="B28"/>
  <c r="A28"/>
  <c r="B30" i="50"/>
  <c r="A30"/>
  <c r="B29"/>
  <c r="A29"/>
  <c r="B28"/>
  <c r="A28"/>
  <c r="B30" i="49"/>
  <c r="A30"/>
  <c r="B29"/>
  <c r="A29"/>
  <c r="B28"/>
  <c r="A28"/>
  <c r="B30" i="48"/>
  <c r="A30"/>
  <c r="B29"/>
  <c r="A29"/>
  <c r="B28"/>
  <c r="A28"/>
  <c r="B30" i="47"/>
  <c r="A30"/>
  <c r="B29"/>
  <c r="A29"/>
  <c r="B28"/>
  <c r="A28"/>
  <c r="B30" i="46"/>
  <c r="A30"/>
  <c r="B29"/>
  <c r="A29"/>
  <c r="B28"/>
  <c r="A28"/>
  <c r="B30" i="45"/>
  <c r="A30"/>
  <c r="B29"/>
  <c r="A29"/>
  <c r="B28"/>
  <c r="A28"/>
  <c r="B30" i="44"/>
  <c r="A30"/>
  <c r="B29"/>
  <c r="A29"/>
  <c r="B28"/>
  <c r="A28"/>
  <c r="B30" i="43"/>
  <c r="A30"/>
  <c r="B29"/>
  <c r="A29"/>
  <c r="B28"/>
  <c r="A28"/>
  <c r="B30" i="42"/>
  <c r="A30"/>
  <c r="B29"/>
  <c r="A29"/>
  <c r="B28"/>
  <c r="A28"/>
  <c r="B30" i="41"/>
  <c r="A30"/>
  <c r="B29"/>
  <c r="A29"/>
  <c r="B28"/>
  <c r="A28"/>
  <c r="B30" i="40"/>
  <c r="A30"/>
  <c r="B29"/>
  <c r="A29"/>
  <c r="B28"/>
  <c r="A28"/>
  <c r="B30" i="39"/>
  <c r="A30"/>
  <c r="B29"/>
  <c r="A29"/>
  <c r="B28"/>
  <c r="A28"/>
  <c r="B30" i="38"/>
  <c r="A30"/>
  <c r="B29"/>
  <c r="A29"/>
  <c r="B28"/>
  <c r="A28"/>
  <c r="B30" i="37"/>
  <c r="A30"/>
  <c r="B29"/>
  <c r="A29"/>
  <c r="B28"/>
  <c r="A28"/>
  <c r="B30" i="36"/>
  <c r="A30"/>
  <c r="B29"/>
  <c r="A29"/>
  <c r="B28"/>
  <c r="A28"/>
  <c r="B30" i="35"/>
  <c r="A30"/>
  <c r="B29"/>
  <c r="A29"/>
  <c r="B28"/>
  <c r="A28"/>
  <c r="B30" i="34"/>
  <c r="A30"/>
  <c r="B29"/>
  <c r="A29"/>
  <c r="B28"/>
  <c r="A28"/>
  <c r="B30" i="33"/>
  <c r="A30"/>
  <c r="B29"/>
  <c r="A29"/>
  <c r="B28"/>
  <c r="A28"/>
  <c r="A28" i="2"/>
  <c r="B28"/>
  <c r="A29"/>
  <c r="B29"/>
  <c r="A30"/>
  <c r="B30"/>
  <c r="B13" i="1"/>
  <c r="H39" i="47" l="1"/>
  <c r="H35" i="50"/>
  <c r="H35" i="36"/>
  <c r="H41" s="1"/>
  <c r="E12" i="1" s="1"/>
  <c r="H35" i="34"/>
  <c r="H33" i="50"/>
  <c r="H33" i="49"/>
  <c r="H33" i="45"/>
  <c r="H33" i="44"/>
  <c r="H33" i="39"/>
  <c r="H33" i="34"/>
  <c r="H33" i="55"/>
  <c r="H26" i="54"/>
  <c r="H26" i="50"/>
  <c r="D24" i="1" s="1"/>
  <c r="H37" i="34"/>
  <c r="H33" i="37"/>
  <c r="H33" i="38"/>
  <c r="H35" i="48"/>
  <c r="H41" s="1"/>
  <c r="E20" i="1" s="1"/>
  <c r="H35" i="42"/>
  <c r="H26" i="46"/>
  <c r="D18" i="1" s="1"/>
  <c r="H33" i="2"/>
  <c r="H37" i="38"/>
  <c r="H35" i="40"/>
  <c r="H35" i="38"/>
  <c r="H35" i="2"/>
  <c r="H26" i="35"/>
  <c r="D15" i="1" s="1"/>
  <c r="H26" i="37"/>
  <c r="D9" i="1" s="1"/>
  <c r="H26" i="41"/>
  <c r="D11" i="1" s="1"/>
  <c r="H39" i="35"/>
  <c r="H39" i="33"/>
  <c r="H26" i="48"/>
  <c r="D20" i="1" s="1"/>
  <c r="H26" i="52"/>
  <c r="H26" i="56"/>
  <c r="H26" i="60"/>
  <c r="H26" i="39"/>
  <c r="D17" i="1" s="1"/>
  <c r="H26" i="43"/>
  <c r="D16" i="1" s="1"/>
  <c r="H35" i="61"/>
  <c r="H35" i="59"/>
  <c r="H35" i="57"/>
  <c r="H35" i="55"/>
  <c r="H35" i="53"/>
  <c r="H35" i="51"/>
  <c r="H35" i="49"/>
  <c r="H35" i="47"/>
  <c r="H35" i="45"/>
  <c r="H35" i="43"/>
  <c r="H35" i="41"/>
  <c r="H41" s="1"/>
  <c r="E11" i="1" s="1"/>
  <c r="H35" i="39"/>
  <c r="H35" i="37"/>
  <c r="H35" i="35"/>
  <c r="H35" i="33"/>
  <c r="H39" i="2"/>
  <c r="H39" i="60"/>
  <c r="H39" i="58"/>
  <c r="H39" i="56"/>
  <c r="H39" i="54"/>
  <c r="H39" i="52"/>
  <c r="H39" i="50"/>
  <c r="H39" i="48"/>
  <c r="H39" i="46"/>
  <c r="H39" i="42"/>
  <c r="H39" i="40"/>
  <c r="H39" i="38"/>
  <c r="H39" i="36"/>
  <c r="H39" i="34"/>
  <c r="H39" i="44"/>
  <c r="H35"/>
  <c r="H26" i="2"/>
  <c r="D13" i="1" s="1"/>
  <c r="H26" i="33"/>
  <c r="D7" i="1" s="1"/>
  <c r="H26" i="34"/>
  <c r="D6" i="1" s="1"/>
  <c r="H26" i="36"/>
  <c r="D12" i="1" s="1"/>
  <c r="H26" i="38"/>
  <c r="D19" i="1" s="1"/>
  <c r="H26" i="40"/>
  <c r="D23" i="1" s="1"/>
  <c r="H26" i="42"/>
  <c r="D22" i="1" s="1"/>
  <c r="H26" i="44"/>
  <c r="D14" i="1" s="1"/>
  <c r="H26" i="45"/>
  <c r="D10" i="1" s="1"/>
  <c r="H26" i="47"/>
  <c r="D8" i="1" s="1"/>
  <c r="H26" i="49"/>
  <c r="D21" i="1" s="1"/>
  <c r="H26" i="51"/>
  <c r="H26" i="53"/>
  <c r="H26" i="55"/>
  <c r="H26" i="57"/>
  <c r="H26" i="59"/>
  <c r="H26" i="61"/>
  <c r="H41" i="42"/>
  <c r="E22" i="1" s="1"/>
  <c r="H41" i="43"/>
  <c r="E16" i="1" s="1"/>
  <c r="H41" i="51"/>
  <c r="H41" i="52"/>
  <c r="H41" i="53"/>
  <c r="H41" i="50" l="1"/>
  <c r="E24" i="1" s="1"/>
  <c r="H41" i="49"/>
  <c r="E21" i="1" s="1"/>
  <c r="H41" i="39"/>
  <c r="E17" i="1" s="1"/>
  <c r="H41" i="34"/>
  <c r="E2" s="1"/>
  <c r="F6" i="1" s="1"/>
  <c r="H41" i="37"/>
  <c r="E9" i="1" s="1"/>
  <c r="H41" i="38"/>
  <c r="E19" i="1" s="1"/>
  <c r="H41" i="35"/>
  <c r="E15" i="1" s="1"/>
  <c r="H41" i="40"/>
  <c r="E2" s="1"/>
  <c r="F23" i="1" s="1"/>
  <c r="E2" i="50"/>
  <c r="F24" i="1" s="1"/>
  <c r="H41" i="61"/>
  <c r="H41" i="60"/>
  <c r="H41" i="59"/>
  <c r="H41" i="58"/>
  <c r="H41" i="57"/>
  <c r="H41" i="56"/>
  <c r="H41" i="55"/>
  <c r="H41" i="47"/>
  <c r="H41" i="46"/>
  <c r="E18" i="1" s="1"/>
  <c r="H41" i="45"/>
  <c r="H41" i="54"/>
  <c r="H41" i="44"/>
  <c r="H41" i="33"/>
  <c r="H41" i="2"/>
  <c r="E2" i="55"/>
  <c r="E2" i="57"/>
  <c r="E2" i="52"/>
  <c r="E2" i="42"/>
  <c r="F22" i="1" s="1"/>
  <c r="E2" i="36"/>
  <c r="F12" i="1" s="1"/>
  <c r="E2" i="56"/>
  <c r="E2" i="53"/>
  <c r="E2" i="51"/>
  <c r="E2" i="43"/>
  <c r="F16" i="1" s="1"/>
  <c r="E2" i="41"/>
  <c r="F11" i="1" s="1"/>
  <c r="E2" i="54"/>
  <c r="E2" i="48"/>
  <c r="F20" i="1" s="1"/>
  <c r="E2" i="46" l="1"/>
  <c r="F18" i="1" s="1"/>
  <c r="E2" i="49"/>
  <c r="F21" i="1" s="1"/>
  <c r="E2" i="39"/>
  <c r="F17" i="1" s="1"/>
  <c r="E6"/>
  <c r="E2" i="37"/>
  <c r="F9" i="1" s="1"/>
  <c r="E2" i="38"/>
  <c r="F19" i="1" s="1"/>
  <c r="E2" i="35"/>
  <c r="F15" i="1" s="1"/>
  <c r="E23"/>
  <c r="E2" i="2"/>
  <c r="F13" i="1" s="1"/>
  <c r="E13"/>
  <c r="E2" i="45"/>
  <c r="F10" i="1" s="1"/>
  <c r="E10"/>
  <c r="E2" i="60"/>
  <c r="E2" i="61"/>
  <c r="E2" i="47"/>
  <c r="F8" i="1" s="1"/>
  <c r="E8"/>
  <c r="E2" i="58"/>
  <c r="E2" i="33"/>
  <c r="F7" i="1" s="1"/>
  <c r="E7"/>
  <c r="E2" i="59"/>
  <c r="E2" i="44"/>
  <c r="F14" i="1" s="1"/>
  <c r="E14"/>
  <c r="G16" l="1"/>
  <c r="G17"/>
  <c r="G21"/>
  <c r="G9"/>
  <c r="G24"/>
  <c r="G8"/>
  <c r="G6"/>
  <c r="G22"/>
  <c r="G7"/>
  <c r="G20"/>
  <c r="G15"/>
  <c r="G19"/>
  <c r="G12"/>
  <c r="G10"/>
  <c r="G11"/>
  <c r="G13"/>
  <c r="G23"/>
  <c r="G18"/>
  <c r="G14"/>
</calcChain>
</file>

<file path=xl/sharedStrings.xml><?xml version="1.0" encoding="utf-8"?>
<sst xmlns="http://schemas.openxmlformats.org/spreadsheetml/2006/main" count="1522" uniqueCount="88">
  <si>
    <t>School</t>
  </si>
  <si>
    <t>Points</t>
  </si>
  <si>
    <t>Robot Testing</t>
  </si>
  <si>
    <t>Total Score</t>
  </si>
  <si>
    <t>Total Testing Score</t>
  </si>
  <si>
    <t>Team #</t>
  </si>
  <si>
    <t>Team Name</t>
  </si>
  <si>
    <t>Judge 1</t>
  </si>
  <si>
    <t>Judge 2</t>
  </si>
  <si>
    <t>Judge 3</t>
  </si>
  <si>
    <t>Judge 4</t>
  </si>
  <si>
    <t>Judge 5</t>
  </si>
  <si>
    <t xml:space="preserve"> </t>
  </si>
  <si>
    <t>Note:  Bold Items are formula driven</t>
  </si>
  <si>
    <t xml:space="preserve">Overall Scores </t>
  </si>
  <si>
    <t>(All items are formula driven, DO NOT TYPE ON THIS SHEET)</t>
  </si>
  <si>
    <t>Exhibit Session Scoring</t>
  </si>
  <si>
    <t xml:space="preserve">1.  Design Evolution </t>
  </si>
  <si>
    <t>(20 max)</t>
  </si>
  <si>
    <t>Exhibit Total</t>
  </si>
  <si>
    <t>2. Robot Operation</t>
  </si>
  <si>
    <t xml:space="preserve">           Describe the design process from the initial ideas to the final solution.</t>
  </si>
  <si>
    <t>3.  Fabrication Methods</t>
  </si>
  <si>
    <t xml:space="preserve">4.  Design Analysis </t>
  </si>
  <si>
    <t xml:space="preserve">5.  Exhibit Quality </t>
  </si>
  <si>
    <t>6.  Captain Scoring</t>
  </si>
  <si>
    <t xml:space="preserve">           Discuss how the robot works. </t>
  </si>
  <si>
    <t xml:space="preserve">           Explain how the robot was fabricated.</t>
  </si>
  <si>
    <t xml:space="preserve">           Team and exhibit appearance, technical expertise, communication skills, visual aids.</t>
  </si>
  <si>
    <t xml:space="preserve">           Captains from all other schools score the team from 0-20.</t>
  </si>
  <si>
    <t xml:space="preserve">           Why the design is optimal based upon performance, cost, and environmental impact.</t>
  </si>
  <si>
    <t>Time Bonus:</t>
  </si>
  <si>
    <t>Trial #</t>
  </si>
  <si>
    <t>Time Bonus</t>
  </si>
  <si>
    <t>Trial Score</t>
  </si>
  <si>
    <t xml:space="preserve">Time(s) </t>
  </si>
  <si>
    <t>=H26+K41</t>
  </si>
  <si>
    <t xml:space="preserve">           Describe the design process  decisions from the initial ideas to the final solution.</t>
  </si>
  <si>
    <t>60 - Time(s) to complete perfect run</t>
  </si>
  <si>
    <t>=F33+G33</t>
  </si>
  <si>
    <t>=SUM(H33,H35,H37,H39)</t>
  </si>
  <si>
    <t>=SUM(H8,H11,H14,H17,H20,H23)</t>
  </si>
  <si>
    <t xml:space="preserve">  'CELL H8 : =(SUM(I8:M8) - MIN(I8:M8) - MAX(I8:M8))/3</t>
  </si>
  <si>
    <t>2014 ASEE TYCD Design Competition</t>
  </si>
  <si>
    <t>10 points per lap</t>
  </si>
  <si>
    <t>Perfect Run = 5 laps</t>
  </si>
  <si>
    <t>20 points per lap</t>
  </si>
  <si>
    <t>Trials 1 &amp; 2 (No Obstacles)</t>
  </si>
  <si>
    <t>Trials 3 &amp; 4 (With Obstacles)</t>
  </si>
  <si>
    <t>75 - Time(s) to complete perfect run</t>
  </si>
  <si>
    <t># Laps Completed</t>
  </si>
  <si>
    <t>Lap Score</t>
  </si>
  <si>
    <t>School Name</t>
  </si>
  <si>
    <t>Three Aces</t>
  </si>
  <si>
    <t>Monroe Community College</t>
  </si>
  <si>
    <t>Grinders</t>
  </si>
  <si>
    <t>Astromechs</t>
  </si>
  <si>
    <t>Crash and Burn</t>
  </si>
  <si>
    <t>Collin College</t>
  </si>
  <si>
    <t>Optimus Juan</t>
  </si>
  <si>
    <t>The Burnouts</t>
  </si>
  <si>
    <t>Tidewater Community College</t>
  </si>
  <si>
    <t>The Beach Boys</t>
  </si>
  <si>
    <t>Cedarville</t>
  </si>
  <si>
    <t>Zoom-Zoom</t>
  </si>
  <si>
    <t>C-Indy</t>
  </si>
  <si>
    <t>The Apprentice School</t>
  </si>
  <si>
    <t>Builder</t>
  </si>
  <si>
    <t>University of Oklahoma</t>
  </si>
  <si>
    <t>Sooner Robotics</t>
  </si>
  <si>
    <t>Central Piedmont Community College</t>
  </si>
  <si>
    <t>Shiners</t>
  </si>
  <si>
    <t>The Dream Team</t>
  </si>
  <si>
    <t>Quinebaug Valley Community College</t>
  </si>
  <si>
    <t>Dimensional Drift</t>
  </si>
  <si>
    <t>Kent State</t>
  </si>
  <si>
    <t>RUST</t>
  </si>
  <si>
    <t>Des Moines Area Community College</t>
  </si>
  <si>
    <t>Aristaeus 1</t>
  </si>
  <si>
    <t>South Bend Robotics Club</t>
  </si>
  <si>
    <t xml:space="preserve">Ivy Tech </t>
  </si>
  <si>
    <t>Exhibit Score</t>
  </si>
  <si>
    <t>Testing Score</t>
  </si>
  <si>
    <t>Team Rank</t>
  </si>
  <si>
    <t>Team Devry</t>
  </si>
  <si>
    <t>Devry University</t>
  </si>
  <si>
    <r>
      <t>Ca</t>
    </r>
    <r>
      <rPr>
        <sz val="11"/>
        <color theme="1"/>
        <rFont val="Calibri"/>
        <family val="2"/>
      </rPr>
      <t>ň</t>
    </r>
    <r>
      <rPr>
        <sz val="11"/>
        <color theme="1"/>
        <rFont val="Calibri"/>
        <family val="2"/>
        <scheme val="minor"/>
      </rPr>
      <t>ada College</t>
    </r>
  </si>
  <si>
    <t>Team Devry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</si>
</sst>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quotePrefix="1"/>
    <xf numFmtId="0" fontId="0" fillId="0" borderId="0" xfId="0" quotePrefix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7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2" xfId="0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Fill="1" applyBorder="1"/>
    <xf numFmtId="0" fontId="4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2" fontId="2" fillId="0" borderId="0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9B9B9B"/>
      <color rgb="FFBA6D18"/>
      <color rgb="FF9158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50" zoomScaleNormal="50" workbookViewId="0">
      <selection sqref="A1:G1"/>
    </sheetView>
  </sheetViews>
  <sheetFormatPr defaultRowHeight="15"/>
  <cols>
    <col min="1" max="1" width="18.85546875" customWidth="1"/>
    <col min="2" max="2" width="90.5703125" customWidth="1"/>
    <col min="3" max="3" width="72.140625" customWidth="1"/>
    <col min="4" max="4" width="25.7109375" style="12" customWidth="1"/>
    <col min="5" max="5" width="25" style="13" customWidth="1"/>
    <col min="6" max="6" width="23.7109375" style="13" customWidth="1"/>
    <col min="7" max="7" width="19.85546875" style="13" customWidth="1"/>
    <col min="8" max="8" width="11.5703125" customWidth="1"/>
    <col min="9" max="9" width="10.28515625" customWidth="1"/>
    <col min="10" max="10" width="11.28515625" customWidth="1"/>
    <col min="11" max="11" width="10.85546875" customWidth="1"/>
  </cols>
  <sheetData>
    <row r="1" spans="1:8" s="11" customFormat="1" ht="45" customHeight="1">
      <c r="A1" s="74" t="s">
        <v>43</v>
      </c>
      <c r="B1" s="74"/>
      <c r="C1" s="74"/>
      <c r="D1" s="74"/>
      <c r="E1" s="74"/>
      <c r="F1" s="74"/>
      <c r="G1" s="74"/>
      <c r="H1" s="14"/>
    </row>
    <row r="2" spans="1:8" s="11" customFormat="1" ht="45" customHeight="1">
      <c r="A2" s="73" t="s">
        <v>14</v>
      </c>
      <c r="B2" s="73"/>
      <c r="C2" s="73"/>
      <c r="D2" s="73"/>
      <c r="E2" s="73"/>
      <c r="F2" s="73"/>
      <c r="G2" s="73"/>
    </row>
    <row r="3" spans="1:8" ht="18" customHeight="1">
      <c r="A3" t="s">
        <v>15</v>
      </c>
    </row>
    <row r="4" spans="1:8" ht="18" customHeight="1">
      <c r="A4" s="67" t="s">
        <v>5</v>
      </c>
      <c r="B4" s="67" t="s">
        <v>52</v>
      </c>
      <c r="C4" s="67" t="s">
        <v>6</v>
      </c>
      <c r="D4" s="69" t="s">
        <v>81</v>
      </c>
      <c r="E4" s="69" t="s">
        <v>82</v>
      </c>
      <c r="F4" s="70" t="s">
        <v>3</v>
      </c>
      <c r="G4" s="70" t="s">
        <v>83</v>
      </c>
    </row>
    <row r="5" spans="1:8" ht="24.95" customHeight="1">
      <c r="A5" s="68"/>
      <c r="B5" s="68"/>
      <c r="C5" s="68"/>
      <c r="D5" s="71"/>
      <c r="E5" s="71"/>
      <c r="F5" s="72"/>
      <c r="G5" s="72"/>
    </row>
    <row r="6" spans="1:8" ht="35.1" customHeight="1">
      <c r="A6" s="63">
        <f>'3'!$B$1</f>
        <v>3</v>
      </c>
      <c r="B6" s="63" t="str">
        <f>'3'!$B$2</f>
        <v>Cedarville</v>
      </c>
      <c r="C6" s="63" t="str">
        <f>'3'!$B$3</f>
        <v>Zoom-Zoom</v>
      </c>
      <c r="D6" s="65">
        <f>'3'!$H$26</f>
        <v>105.88888888888889</v>
      </c>
      <c r="E6" s="65">
        <f>'3'!$H$41</f>
        <v>469.52</v>
      </c>
      <c r="F6" s="66">
        <f>'3'!$E$2</f>
        <v>575.4088888888889</v>
      </c>
      <c r="G6" s="64">
        <f>RANK(F6,F$6:F$35,0)</f>
        <v>1</v>
      </c>
    </row>
    <row r="7" spans="1:8" ht="35.1" customHeight="1">
      <c r="A7" s="63">
        <f>'2'!$B$1</f>
        <v>2</v>
      </c>
      <c r="B7" s="63" t="str">
        <f>'2'!$B$2</f>
        <v>Monroe Community College</v>
      </c>
      <c r="C7" s="63" t="str">
        <f>'2'!$B$3</f>
        <v>The Burnouts</v>
      </c>
      <c r="D7" s="65">
        <f>'2'!$H$26</f>
        <v>103.44444444444446</v>
      </c>
      <c r="E7" s="65">
        <f>'2'!$H$41</f>
        <v>432.47</v>
      </c>
      <c r="F7" s="66">
        <f>'2'!$E$2</f>
        <v>535.91444444444448</v>
      </c>
      <c r="G7" s="64">
        <f>RANK(F7,F$6:F$35,0)</f>
        <v>2</v>
      </c>
    </row>
    <row r="8" spans="1:8" ht="35.1" customHeight="1">
      <c r="A8" s="63">
        <f>'16'!$B$1</f>
        <v>16</v>
      </c>
      <c r="B8" s="63" t="str">
        <f>'16'!$B$2</f>
        <v>Monroe Community College</v>
      </c>
      <c r="C8" s="63" t="str">
        <f>'16'!$B$3</f>
        <v>Astromechs</v>
      </c>
      <c r="D8" s="65">
        <f>'16'!$H$26</f>
        <v>104.88888888888889</v>
      </c>
      <c r="E8" s="65">
        <f>'16'!$H$41</f>
        <v>420.53</v>
      </c>
      <c r="F8" s="66">
        <f>'16'!$E$2</f>
        <v>525.41888888888889</v>
      </c>
      <c r="G8" s="64">
        <f>RANK(F8,F$6:F$35,0)</f>
        <v>3</v>
      </c>
    </row>
    <row r="9" spans="1:8" ht="35.1" customHeight="1">
      <c r="A9" s="63">
        <f>'6'!$B$1</f>
        <v>6</v>
      </c>
      <c r="B9" s="63" t="str">
        <f>'6'!$B$2</f>
        <v>Tidewater Community College</v>
      </c>
      <c r="C9" s="63" t="str">
        <f>'6'!$B$3</f>
        <v>The Beach Boys</v>
      </c>
      <c r="D9" s="65">
        <f>'6'!$H$26</f>
        <v>102.55555555555556</v>
      </c>
      <c r="E9" s="65">
        <f>'6'!$H$41</f>
        <v>419.27000000000004</v>
      </c>
      <c r="F9" s="66">
        <f>'6'!$E$2</f>
        <v>521.82555555555564</v>
      </c>
      <c r="G9" s="64">
        <f>RANK(F9,F$6:F$35,0)</f>
        <v>4</v>
      </c>
    </row>
    <row r="10" spans="1:8" ht="35.1" customHeight="1">
      <c r="A10" s="63">
        <f>'14'!$B$1</f>
        <v>14</v>
      </c>
      <c r="B10" s="63" t="str">
        <f>'14'!$B$2</f>
        <v>Cedarville</v>
      </c>
      <c r="C10" s="63" t="str">
        <f>'14'!$B$3</f>
        <v>C-Indy</v>
      </c>
      <c r="D10" s="65">
        <f>'14'!$H$26</f>
        <v>102.22222222222221</v>
      </c>
      <c r="E10" s="65">
        <f>'14'!$H$41</f>
        <v>414.56999999999994</v>
      </c>
      <c r="F10" s="66">
        <f>'14'!$E$2</f>
        <v>516.79222222222211</v>
      </c>
      <c r="G10" s="64">
        <f>RANK(F10,F$6:F$35,0)</f>
        <v>5</v>
      </c>
    </row>
    <row r="11" spans="1:8" ht="35.1" customHeight="1">
      <c r="A11" s="63">
        <f>'10'!$B$1</f>
        <v>10</v>
      </c>
      <c r="B11" s="63" t="str">
        <f>'10'!$B$2</f>
        <v>Quinebaug Valley Community College</v>
      </c>
      <c r="C11" s="63" t="str">
        <f>'10'!$B$3</f>
        <v>Dimensional Drift</v>
      </c>
      <c r="D11" s="65">
        <f>'10'!$H$26</f>
        <v>90.111111111111114</v>
      </c>
      <c r="E11" s="65">
        <f>'10'!$H$41</f>
        <v>240</v>
      </c>
      <c r="F11" s="66">
        <f>'10'!$E$2</f>
        <v>330.11111111111109</v>
      </c>
      <c r="G11" s="64">
        <f>RANK(F11,F$6:F$35,0)</f>
        <v>6</v>
      </c>
    </row>
    <row r="12" spans="1:8" ht="35.1" customHeight="1">
      <c r="A12" s="63">
        <f>'5'!$B$1</f>
        <v>5</v>
      </c>
      <c r="B12" s="63" t="str">
        <f>'5'!$B$2</f>
        <v>Monroe Community College</v>
      </c>
      <c r="C12" s="63" t="str">
        <f>'5'!$B$3</f>
        <v>Grinders</v>
      </c>
      <c r="D12" s="65">
        <f>'5'!$H$26</f>
        <v>96.888888888888886</v>
      </c>
      <c r="E12" s="65">
        <f>'5'!$H$41</f>
        <v>177.59</v>
      </c>
      <c r="F12" s="66">
        <f>'5'!$E$2</f>
        <v>274.47888888888889</v>
      </c>
      <c r="G12" s="64">
        <f>RANK(F12,F$6:F$35,0)</f>
        <v>7</v>
      </c>
    </row>
    <row r="13" spans="1:8" ht="35.1" customHeight="1">
      <c r="A13" s="63">
        <f>'1'!$B$1</f>
        <v>1</v>
      </c>
      <c r="B13" s="63" t="str">
        <f>'1'!$B$2</f>
        <v>Tidewater Community College</v>
      </c>
      <c r="C13" s="63" t="str">
        <f>'1'!$B$3</f>
        <v>The Dream Team</v>
      </c>
      <c r="D13" s="65">
        <f>'1'!$H$26</f>
        <v>86.777777777777771</v>
      </c>
      <c r="E13" s="65">
        <f>'1'!$H$41</f>
        <v>156.87</v>
      </c>
      <c r="F13" s="66">
        <f>'1'!$E$2</f>
        <v>243.64777777777778</v>
      </c>
      <c r="G13" s="64">
        <f>RANK(F13,F$6:F$35,0)</f>
        <v>8</v>
      </c>
    </row>
    <row r="14" spans="1:8" ht="35.1" customHeight="1">
      <c r="A14" s="63">
        <f>'13'!$B$1</f>
        <v>13</v>
      </c>
      <c r="B14" s="63" t="str">
        <f>'13'!$B$2</f>
        <v>Des Moines Area Community College</v>
      </c>
      <c r="C14" s="63" t="str">
        <f>'13'!$B$3</f>
        <v>Aristaeus 1</v>
      </c>
      <c r="D14" s="65">
        <f>'13'!$H$26</f>
        <v>94.555555555555543</v>
      </c>
      <c r="E14" s="65">
        <f>'13'!$H$41</f>
        <v>143.5</v>
      </c>
      <c r="F14" s="66">
        <f>'13'!$E$2</f>
        <v>238.05555555555554</v>
      </c>
      <c r="G14" s="64">
        <f>RANK(F14,F$6:F$35,0)</f>
        <v>9</v>
      </c>
    </row>
    <row r="15" spans="1:8" ht="35.1" customHeight="1">
      <c r="A15" s="63">
        <f>'4'!$B$1</f>
        <v>4</v>
      </c>
      <c r="B15" s="63" t="str">
        <f>'4'!$B$2</f>
        <v>Monroe Community College</v>
      </c>
      <c r="C15" s="63" t="str">
        <f>'4'!$B$3</f>
        <v>Three Aces</v>
      </c>
      <c r="D15" s="65">
        <f>'4'!$H$26</f>
        <v>93.222222222222214</v>
      </c>
      <c r="E15" s="65">
        <f>'4'!$H$41</f>
        <v>40</v>
      </c>
      <c r="F15" s="66">
        <f>'4'!$E$2</f>
        <v>133.22222222222223</v>
      </c>
      <c r="G15" s="64">
        <f>RANK(F15,F$6:F$35,0)</f>
        <v>10</v>
      </c>
    </row>
    <row r="16" spans="1:8" ht="35.1" customHeight="1">
      <c r="A16" s="63">
        <f>'12'!$B$1</f>
        <v>12</v>
      </c>
      <c r="B16" s="63" t="str">
        <f>'12'!$B$2</f>
        <v>University of Oklahoma</v>
      </c>
      <c r="C16" s="63" t="str">
        <f>'12'!$B$3</f>
        <v>Sooner Robotics</v>
      </c>
      <c r="D16" s="65">
        <f>'12'!$H$26</f>
        <v>94.888888888888886</v>
      </c>
      <c r="E16" s="65">
        <f>'12'!$H$41</f>
        <v>30</v>
      </c>
      <c r="F16" s="66">
        <f>'12'!$E$2</f>
        <v>124.88888888888889</v>
      </c>
      <c r="G16" s="64">
        <f>RANK(F16,F$6:F$35,0)</f>
        <v>11</v>
      </c>
    </row>
    <row r="17" spans="1:7" ht="35.1" customHeight="1">
      <c r="A17" s="63">
        <f>'8'!$B$1</f>
        <v>8</v>
      </c>
      <c r="B17" s="63" t="str">
        <f>'8'!$B$2</f>
        <v>Collin College</v>
      </c>
      <c r="C17" s="63" t="str">
        <f>'8'!$B$3</f>
        <v>Crash and Burn</v>
      </c>
      <c r="D17" s="65">
        <f>'8'!$H$26</f>
        <v>103.33333333333333</v>
      </c>
      <c r="E17" s="65">
        <f>'8'!$H$41</f>
        <v>20</v>
      </c>
      <c r="F17" s="66">
        <f>'8'!$E$2</f>
        <v>123.33333333333333</v>
      </c>
      <c r="G17" s="64">
        <f>RANK(F17,F$6:F$35,0)</f>
        <v>12</v>
      </c>
    </row>
    <row r="18" spans="1:7" ht="35.1" customHeight="1">
      <c r="A18" s="63">
        <f>'15'!$B$1</f>
        <v>15</v>
      </c>
      <c r="B18" s="63" t="str">
        <f>'15'!$B$2</f>
        <v>The Apprentice School</v>
      </c>
      <c r="C18" s="63" t="str">
        <f>'15'!$B$3</f>
        <v>Builder</v>
      </c>
      <c r="D18" s="65">
        <f>'15'!$H$26</f>
        <v>93.444444444444457</v>
      </c>
      <c r="E18" s="65">
        <f>'15'!$H$41</f>
        <v>10</v>
      </c>
      <c r="F18" s="66">
        <f>'15'!$E$2</f>
        <v>103.44444444444446</v>
      </c>
      <c r="G18" s="64">
        <f>RANK(F18,F$6:F$35,0)</f>
        <v>13</v>
      </c>
    </row>
    <row r="19" spans="1:7" ht="35.1" customHeight="1">
      <c r="A19" s="63">
        <f>'7'!$B$1</f>
        <v>7</v>
      </c>
      <c r="B19" s="63" t="str">
        <f>'7'!$B$2</f>
        <v>Kent State</v>
      </c>
      <c r="C19" s="63" t="str">
        <f>'7'!$B$3</f>
        <v>RUST</v>
      </c>
      <c r="D19" s="65">
        <f>'7'!$H$26</f>
        <v>98.555555555555571</v>
      </c>
      <c r="E19" s="65">
        <f>'7'!$H$41</f>
        <v>0</v>
      </c>
      <c r="F19" s="66">
        <f>'7'!$E$2</f>
        <v>98.555555555555571</v>
      </c>
      <c r="G19" s="64">
        <f>RANK(F19,F$6:F$35,0)</f>
        <v>14</v>
      </c>
    </row>
    <row r="20" spans="1:7" ht="35.1" customHeight="1">
      <c r="A20" s="63">
        <f>'17'!$B$1</f>
        <v>17</v>
      </c>
      <c r="B20" s="63" t="str">
        <f>'17'!$B$2</f>
        <v xml:space="preserve">Ivy Tech </v>
      </c>
      <c r="C20" s="63" t="str">
        <f>'17'!$B$3</f>
        <v>South Bend Robotics Club</v>
      </c>
      <c r="D20" s="65">
        <f>'17'!$H$26</f>
        <v>83.708333333333343</v>
      </c>
      <c r="E20" s="65">
        <f>'17'!$H$41</f>
        <v>10</v>
      </c>
      <c r="F20" s="66">
        <f>'17'!$E$2</f>
        <v>93.708333333333343</v>
      </c>
      <c r="G20" s="64">
        <f>RANK(F20,F$6:F$35,0)</f>
        <v>15</v>
      </c>
    </row>
    <row r="21" spans="1:7" ht="35.1" customHeight="1">
      <c r="A21" s="63">
        <f>'18'!$B$1</f>
        <v>18</v>
      </c>
      <c r="B21" s="63" t="str">
        <f>'18'!$B$2</f>
        <v>Devry University</v>
      </c>
      <c r="C21" s="63" t="str">
        <f>'18'!$B$3</f>
        <v>Team Devry</v>
      </c>
      <c r="D21" s="65">
        <f>'18'!$H$26</f>
        <v>63.125</v>
      </c>
      <c r="E21" s="65">
        <f>'18'!$H$41</f>
        <v>30</v>
      </c>
      <c r="F21" s="66">
        <f>'18'!$E$2</f>
        <v>93.125</v>
      </c>
      <c r="G21" s="64">
        <f>RANK(F21,F$6:F$35,0)</f>
        <v>16</v>
      </c>
    </row>
    <row r="22" spans="1:7" ht="35.1" customHeight="1">
      <c r="A22" s="63">
        <f>'11'!$B$1</f>
        <v>11</v>
      </c>
      <c r="B22" s="63" t="str">
        <f>'11'!$B$2</f>
        <v>Caňada College</v>
      </c>
      <c r="C22" s="63" t="str">
        <f>'11'!$B$3</f>
        <v>Optimus Juan</v>
      </c>
      <c r="D22" s="65">
        <f>'11'!$H$26</f>
        <v>91.777777777777771</v>
      </c>
      <c r="E22" s="65">
        <f>'11'!$H$41</f>
        <v>0</v>
      </c>
      <c r="F22" s="66">
        <f>'11'!$E$2</f>
        <v>91.777777777777771</v>
      </c>
      <c r="G22" s="64">
        <f>RANK(F22,F$6:F$35,0)</f>
        <v>17</v>
      </c>
    </row>
    <row r="23" spans="1:7" ht="35.1" customHeight="1">
      <c r="A23" s="63">
        <f>'9'!$B$1</f>
        <v>9</v>
      </c>
      <c r="B23" s="63" t="str">
        <f>'9'!$B$2</f>
        <v>Central Piedmont Community College</v>
      </c>
      <c r="C23" s="63" t="str">
        <f>'9'!$B$3</f>
        <v>Shiners</v>
      </c>
      <c r="D23" s="65">
        <f>'9'!$H$26</f>
        <v>84.444444444444443</v>
      </c>
      <c r="E23" s="65">
        <f>'9'!$H$41</f>
        <v>0</v>
      </c>
      <c r="F23" s="66">
        <f>'9'!$E$2</f>
        <v>84.444444444444443</v>
      </c>
      <c r="G23" s="79">
        <f>RANK(F23,F$6:F$35,0)</f>
        <v>18</v>
      </c>
    </row>
    <row r="24" spans="1:7" s="75" customFormat="1" ht="35.1" customHeight="1">
      <c r="A24" s="63">
        <f>'19'!$B$1</f>
        <v>19</v>
      </c>
      <c r="B24" s="63" t="str">
        <f>'19'!$B$2</f>
        <v>Devry University</v>
      </c>
      <c r="C24" s="63" t="str">
        <f>'19'!$B$3</f>
        <v>Team Devry 2</v>
      </c>
      <c r="D24" s="65">
        <f>'19'!$H$26</f>
        <v>0</v>
      </c>
      <c r="E24" s="65">
        <f>'19'!$H$41</f>
        <v>50</v>
      </c>
      <c r="F24" s="66">
        <f>'19'!$E$2</f>
        <v>50</v>
      </c>
      <c r="G24" s="79">
        <f>RANK(F24,F$6:F$35,0)</f>
        <v>19</v>
      </c>
    </row>
    <row r="25" spans="1:7" ht="24.95" customHeight="1">
      <c r="A25" s="14"/>
      <c r="B25" s="14"/>
      <c r="C25" s="14"/>
      <c r="D25" s="76"/>
      <c r="E25" s="76"/>
      <c r="F25" s="77"/>
      <c r="G25" s="78"/>
    </row>
    <row r="26" spans="1:7" ht="24.95" customHeight="1">
      <c r="A26" s="14"/>
      <c r="B26" s="14"/>
      <c r="C26" s="14"/>
      <c r="D26" s="76"/>
      <c r="E26" s="76"/>
      <c r="F26" s="77"/>
      <c r="G26" s="78"/>
    </row>
    <row r="27" spans="1:7" ht="24.95" customHeight="1">
      <c r="A27" s="14"/>
      <c r="B27" s="14"/>
      <c r="C27" s="14"/>
      <c r="D27" s="76"/>
      <c r="E27" s="76"/>
      <c r="F27" s="77"/>
      <c r="G27" s="78"/>
    </row>
    <row r="28" spans="1:7" ht="24.95" customHeight="1">
      <c r="A28" s="14"/>
      <c r="B28" s="14"/>
      <c r="C28" s="14"/>
      <c r="D28" s="76"/>
      <c r="E28" s="76"/>
      <c r="F28" s="77"/>
      <c r="G28" s="78"/>
    </row>
    <row r="29" spans="1:7" ht="24.95" customHeight="1">
      <c r="A29" s="14"/>
      <c r="B29" s="14"/>
      <c r="C29" s="14"/>
      <c r="D29" s="76"/>
      <c r="E29" s="76"/>
      <c r="F29" s="77"/>
      <c r="G29" s="78"/>
    </row>
    <row r="30" spans="1:7" ht="24.95" customHeight="1">
      <c r="A30" s="14"/>
      <c r="B30" s="14"/>
      <c r="C30" s="14"/>
      <c r="D30" s="76"/>
      <c r="E30" s="76"/>
      <c r="F30" s="77"/>
      <c r="G30" s="78"/>
    </row>
    <row r="31" spans="1:7" ht="24.95" customHeight="1">
      <c r="A31" s="14"/>
      <c r="B31" s="14"/>
      <c r="C31" s="14"/>
      <c r="D31" s="76"/>
      <c r="E31" s="76"/>
      <c r="F31" s="77"/>
      <c r="G31" s="78"/>
    </row>
    <row r="32" spans="1:7" ht="24.95" customHeight="1">
      <c r="A32" s="14"/>
      <c r="B32" s="14"/>
      <c r="C32" s="14"/>
      <c r="D32" s="76"/>
      <c r="E32" s="76"/>
      <c r="F32" s="77"/>
      <c r="G32" s="78"/>
    </row>
    <row r="33" spans="1:7" ht="24.95" customHeight="1">
      <c r="A33" s="14"/>
      <c r="B33" s="14"/>
      <c r="C33" s="14"/>
      <c r="D33" s="76"/>
      <c r="E33" s="76"/>
      <c r="F33" s="77"/>
      <c r="G33" s="78"/>
    </row>
    <row r="34" spans="1:7" ht="24.95" customHeight="1">
      <c r="A34" s="14"/>
      <c r="B34" s="14"/>
      <c r="C34" s="14"/>
      <c r="D34" s="76"/>
      <c r="E34" s="76"/>
      <c r="F34" s="77"/>
      <c r="G34" s="78"/>
    </row>
    <row r="35" spans="1:7" ht="21">
      <c r="A35" s="14"/>
      <c r="B35" s="14"/>
      <c r="C35" s="14"/>
      <c r="D35" s="76"/>
      <c r="E35" s="76"/>
      <c r="F35" s="77"/>
      <c r="G35" s="78"/>
    </row>
  </sheetData>
  <sortState ref="A6:G24">
    <sortCondition ref="G6:G24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topLeftCell="E1" workbookViewId="0">
      <selection activeCell="S22" sqref="S22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9</v>
      </c>
    </row>
    <row r="2" spans="1:13" ht="16.5" thickBot="1">
      <c r="A2" s="1" t="s">
        <v>0</v>
      </c>
      <c r="B2" s="2" t="s">
        <v>70</v>
      </c>
      <c r="D2" s="25" t="s">
        <v>3</v>
      </c>
      <c r="E2" s="24">
        <f>H26+H41</f>
        <v>84.444444444444443</v>
      </c>
      <c r="G2" s="44" t="s">
        <v>13</v>
      </c>
      <c r="J2" s="29"/>
    </row>
    <row r="3" spans="1:13">
      <c r="A3" s="1" t="s">
        <v>6</v>
      </c>
      <c r="B3" s="2" t="s">
        <v>71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13</v>
      </c>
      <c r="I8" s="9">
        <v>12</v>
      </c>
      <c r="J8" s="9">
        <v>15</v>
      </c>
      <c r="K8" s="9">
        <v>10</v>
      </c>
      <c r="L8" s="9">
        <v>18</v>
      </c>
      <c r="M8" s="37">
        <v>12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14.333333333333334</v>
      </c>
      <c r="I11" s="9">
        <v>14</v>
      </c>
      <c r="J11" s="9">
        <v>20</v>
      </c>
      <c r="K11" s="9">
        <v>12</v>
      </c>
      <c r="L11" s="9">
        <v>17</v>
      </c>
      <c r="M11" s="37">
        <v>10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18.333333333333332</v>
      </c>
      <c r="I14" s="9">
        <v>16</v>
      </c>
      <c r="J14" s="9">
        <v>20</v>
      </c>
      <c r="K14" s="9">
        <v>14</v>
      </c>
      <c r="L14" s="9">
        <v>19</v>
      </c>
      <c r="M14" s="37">
        <v>20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13.333333333333334</v>
      </c>
      <c r="I17" s="9">
        <v>10</v>
      </c>
      <c r="J17" s="9">
        <v>15</v>
      </c>
      <c r="K17" s="9">
        <v>10</v>
      </c>
      <c r="L17" s="9">
        <v>18</v>
      </c>
      <c r="M17" s="37">
        <v>15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10</v>
      </c>
      <c r="I20" s="9">
        <v>12</v>
      </c>
      <c r="J20" s="9">
        <v>10</v>
      </c>
      <c r="K20" s="9">
        <v>5</v>
      </c>
      <c r="L20" s="9">
        <v>16</v>
      </c>
      <c r="M20" s="37">
        <v>8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15.444444444444445</v>
      </c>
      <c r="I23" s="9">
        <v>14</v>
      </c>
      <c r="J23" s="9">
        <v>10</v>
      </c>
      <c r="K23" s="9">
        <v>18</v>
      </c>
      <c r="L23" s="9">
        <v>15</v>
      </c>
      <c r="M23" s="37">
        <v>17</v>
      </c>
      <c r="N23" s="57">
        <v>14</v>
      </c>
      <c r="O23" s="58">
        <v>14</v>
      </c>
      <c r="P23" s="58">
        <v>20</v>
      </c>
      <c r="Q23">
        <v>20</v>
      </c>
      <c r="R23">
        <v>15</v>
      </c>
      <c r="S23">
        <v>12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84.444444444444443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9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Central Piedmont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Shiners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topLeftCell="A10" workbookViewId="0">
      <selection activeCell="B39" sqref="B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10</v>
      </c>
    </row>
    <row r="2" spans="1:13" ht="16.5" thickBot="1">
      <c r="A2" s="1" t="s">
        <v>0</v>
      </c>
      <c r="B2" s="2" t="s">
        <v>73</v>
      </c>
      <c r="D2" s="25" t="s">
        <v>3</v>
      </c>
      <c r="E2" s="24">
        <f>H26+H41</f>
        <v>330.11111111111109</v>
      </c>
      <c r="G2" s="44" t="s">
        <v>13</v>
      </c>
      <c r="J2" s="29"/>
    </row>
    <row r="3" spans="1:13">
      <c r="A3" s="1" t="s">
        <v>6</v>
      </c>
      <c r="B3" s="2" t="s">
        <v>74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15</v>
      </c>
      <c r="I8" s="9">
        <v>15</v>
      </c>
      <c r="J8" s="9">
        <v>15</v>
      </c>
      <c r="K8" s="9">
        <v>13</v>
      </c>
      <c r="L8" s="9">
        <v>18</v>
      </c>
      <c r="M8" s="37">
        <v>15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14.666666666666666</v>
      </c>
      <c r="I11" s="9">
        <v>17</v>
      </c>
      <c r="J11" s="9">
        <v>12</v>
      </c>
      <c r="K11" s="9">
        <v>12</v>
      </c>
      <c r="L11" s="9">
        <v>18</v>
      </c>
      <c r="M11" s="37">
        <v>15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16.333333333333332</v>
      </c>
      <c r="I14" s="9">
        <v>17</v>
      </c>
      <c r="J14" s="9">
        <v>15</v>
      </c>
      <c r="K14" s="9">
        <v>14</v>
      </c>
      <c r="L14" s="9">
        <v>18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14</v>
      </c>
      <c r="I17" s="9">
        <v>16</v>
      </c>
      <c r="J17" s="9">
        <v>10</v>
      </c>
      <c r="K17" s="9">
        <v>10</v>
      </c>
      <c r="L17" s="9">
        <v>17</v>
      </c>
      <c r="M17" s="37">
        <v>16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16</v>
      </c>
      <c r="I20" s="9">
        <v>15</v>
      </c>
      <c r="J20" s="9">
        <v>17</v>
      </c>
      <c r="K20" s="9">
        <v>12</v>
      </c>
      <c r="L20" s="9">
        <v>18</v>
      </c>
      <c r="M20" s="37">
        <v>16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14.111111111111111</v>
      </c>
      <c r="I23" s="9">
        <v>11</v>
      </c>
      <c r="J23" s="9">
        <v>11</v>
      </c>
      <c r="K23" s="9">
        <v>14</v>
      </c>
      <c r="L23" s="9">
        <v>12</v>
      </c>
      <c r="M23" s="37">
        <v>16</v>
      </c>
      <c r="N23">
        <v>13</v>
      </c>
      <c r="O23">
        <v>15</v>
      </c>
      <c r="P23">
        <v>12</v>
      </c>
      <c r="Q23">
        <v>19</v>
      </c>
      <c r="R23">
        <v>19</v>
      </c>
      <c r="S23">
        <v>15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90.111111111111114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10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Quinebaug Valley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Dimensional Drift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4</v>
      </c>
      <c r="E33" s="9">
        <v>0</v>
      </c>
      <c r="F33" s="51">
        <f>10*D33</f>
        <v>40</v>
      </c>
      <c r="G33" s="18">
        <f>IF((D33=5),60-E33,0)</f>
        <v>0</v>
      </c>
      <c r="H33" s="52">
        <f>F33+G33</f>
        <v>40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4</v>
      </c>
      <c r="E35" s="9">
        <v>0</v>
      </c>
      <c r="F35" s="51">
        <f>10*D35</f>
        <v>40</v>
      </c>
      <c r="G35" s="18">
        <f>IF((D35=5),60-E35,0)</f>
        <v>0</v>
      </c>
      <c r="H35" s="52">
        <f>F35+G35</f>
        <v>40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4</v>
      </c>
      <c r="E37" s="9">
        <v>0</v>
      </c>
      <c r="F37" s="51">
        <f>20*D37</f>
        <v>80</v>
      </c>
      <c r="G37" s="18">
        <f>IF((D37=5),75-E37,0)</f>
        <v>0</v>
      </c>
      <c r="H37" s="52">
        <f>F37+G37</f>
        <v>80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4</v>
      </c>
      <c r="E39" s="9">
        <v>0</v>
      </c>
      <c r="F39" s="51">
        <f>20*D39</f>
        <v>80</v>
      </c>
      <c r="G39" s="18">
        <f>IF((D39=5),75-E39,0)</f>
        <v>0</v>
      </c>
      <c r="H39" s="52">
        <f>F39+G39</f>
        <v>80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240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topLeftCell="F1" workbookViewId="0">
      <selection activeCell="T23" sqref="T23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11</v>
      </c>
    </row>
    <row r="2" spans="1:13" ht="16.5" thickBot="1">
      <c r="A2" s="1" t="s">
        <v>0</v>
      </c>
      <c r="B2" s="2" t="s">
        <v>86</v>
      </c>
      <c r="D2" s="25" t="s">
        <v>3</v>
      </c>
      <c r="E2" s="24">
        <f>H26+H41</f>
        <v>91.777777777777771</v>
      </c>
      <c r="G2" s="44" t="s">
        <v>13</v>
      </c>
      <c r="J2" s="29"/>
    </row>
    <row r="3" spans="1:13">
      <c r="A3" s="1" t="s">
        <v>6</v>
      </c>
      <c r="B3" s="2" t="s">
        <v>59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15.666666666666666</v>
      </c>
      <c r="I8" s="9">
        <v>15</v>
      </c>
      <c r="J8" s="9">
        <v>15</v>
      </c>
      <c r="K8" s="9">
        <v>13</v>
      </c>
      <c r="L8" s="9">
        <v>17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15</v>
      </c>
      <c r="I11" s="9">
        <v>16</v>
      </c>
      <c r="J11" s="9">
        <v>13</v>
      </c>
      <c r="K11" s="9">
        <v>10</v>
      </c>
      <c r="L11" s="9">
        <v>18</v>
      </c>
      <c r="M11" s="37">
        <v>16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15.333333333333334</v>
      </c>
      <c r="I14" s="9">
        <v>16</v>
      </c>
      <c r="J14" s="9">
        <v>12</v>
      </c>
      <c r="K14" s="9">
        <v>13</v>
      </c>
      <c r="L14" s="9">
        <v>18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14.666666666666666</v>
      </c>
      <c r="I17" s="9">
        <v>15</v>
      </c>
      <c r="J17" s="9">
        <v>12</v>
      </c>
      <c r="K17" s="9">
        <v>8</v>
      </c>
      <c r="L17" s="9">
        <v>17</v>
      </c>
      <c r="M17" s="37">
        <v>17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16</v>
      </c>
      <c r="I20" s="9">
        <v>16</v>
      </c>
      <c r="J20" s="9">
        <v>15</v>
      </c>
      <c r="K20" s="9">
        <v>13</v>
      </c>
      <c r="L20" s="9">
        <v>18</v>
      </c>
      <c r="M20" s="37">
        <v>17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15.111111111111111</v>
      </c>
      <c r="I23" s="9">
        <v>15</v>
      </c>
      <c r="J23" s="9">
        <v>9</v>
      </c>
      <c r="K23" s="9">
        <v>15</v>
      </c>
      <c r="L23" s="9">
        <v>17</v>
      </c>
      <c r="M23" s="37">
        <v>9</v>
      </c>
      <c r="N23">
        <v>17</v>
      </c>
      <c r="O23">
        <v>16</v>
      </c>
      <c r="P23">
        <v>12</v>
      </c>
      <c r="Q23">
        <v>18</v>
      </c>
      <c r="R23">
        <v>17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91.777777777777771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11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Caňada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Optimus Juan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5" sqref="B35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12</v>
      </c>
    </row>
    <row r="2" spans="1:13" ht="16.5" thickBot="1">
      <c r="A2" s="1" t="s">
        <v>0</v>
      </c>
      <c r="B2" s="2" t="s">
        <v>68</v>
      </c>
      <c r="D2" s="25" t="s">
        <v>3</v>
      </c>
      <c r="E2" s="24">
        <f>H26+H41</f>
        <v>124.88888888888889</v>
      </c>
      <c r="G2" s="44" t="s">
        <v>13</v>
      </c>
      <c r="J2" s="29"/>
    </row>
    <row r="3" spans="1:13">
      <c r="A3" s="1" t="s">
        <v>6</v>
      </c>
      <c r="B3" s="2" t="s">
        <v>69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17.333333333333332</v>
      </c>
      <c r="I8" s="9">
        <v>18</v>
      </c>
      <c r="J8" s="9">
        <v>12</v>
      </c>
      <c r="K8" s="9">
        <v>17</v>
      </c>
      <c r="L8" s="9">
        <v>18</v>
      </c>
      <c r="M8" s="37">
        <v>17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15.666666666666666</v>
      </c>
      <c r="I11" s="9">
        <v>16</v>
      </c>
      <c r="J11" s="9">
        <v>15</v>
      </c>
      <c r="K11" s="9">
        <v>15</v>
      </c>
      <c r="L11" s="9">
        <v>18</v>
      </c>
      <c r="M11" s="37">
        <v>16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16.666666666666668</v>
      </c>
      <c r="I14" s="9">
        <v>16</v>
      </c>
      <c r="J14" s="9">
        <v>17</v>
      </c>
      <c r="K14" s="9">
        <v>15</v>
      </c>
      <c r="L14" s="9">
        <v>19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14</v>
      </c>
      <c r="I17" s="9">
        <v>12</v>
      </c>
      <c r="J17" s="9">
        <v>12</v>
      </c>
      <c r="K17" s="9">
        <v>14</v>
      </c>
      <c r="L17" s="9">
        <v>18</v>
      </c>
      <c r="M17" s="37">
        <v>16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15.333333333333334</v>
      </c>
      <c r="I20" s="9">
        <v>16</v>
      </c>
      <c r="J20" s="9">
        <v>10</v>
      </c>
      <c r="K20" s="9">
        <v>14</v>
      </c>
      <c r="L20" s="9">
        <v>18</v>
      </c>
      <c r="M20" s="37">
        <v>16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15.888888888888889</v>
      </c>
      <c r="I23" s="9">
        <v>5</v>
      </c>
      <c r="J23" s="9">
        <v>12</v>
      </c>
      <c r="K23" s="9">
        <v>14</v>
      </c>
      <c r="L23" s="9">
        <v>18</v>
      </c>
      <c r="M23" s="37">
        <v>16</v>
      </c>
      <c r="N23">
        <v>18</v>
      </c>
      <c r="O23">
        <v>17</v>
      </c>
      <c r="P23">
        <v>14</v>
      </c>
      <c r="Q23">
        <v>17</v>
      </c>
      <c r="R23">
        <v>20</v>
      </c>
      <c r="S23">
        <v>17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94.888888888888886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12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University of Oklahoma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Sooner Robotics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3</v>
      </c>
      <c r="E35" s="9">
        <v>0</v>
      </c>
      <c r="F35" s="51">
        <f>10*D35</f>
        <v>30</v>
      </c>
      <c r="G35" s="18">
        <f>IF((D35=5),60-E35,0)</f>
        <v>0</v>
      </c>
      <c r="H35" s="52">
        <f>F35+G35</f>
        <v>30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30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7" sqref="B37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13</v>
      </c>
    </row>
    <row r="2" spans="1:13" ht="16.5" thickBot="1">
      <c r="A2" s="1" t="s">
        <v>0</v>
      </c>
      <c r="B2" s="2" t="s">
        <v>77</v>
      </c>
      <c r="D2" s="25" t="s">
        <v>3</v>
      </c>
      <c r="E2" s="24">
        <f>H26+H41</f>
        <v>238.05555555555554</v>
      </c>
      <c r="G2" s="44" t="s">
        <v>13</v>
      </c>
      <c r="J2" s="29"/>
    </row>
    <row r="3" spans="1:13">
      <c r="A3" s="1" t="s">
        <v>6</v>
      </c>
      <c r="B3" s="2" t="s">
        <v>78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15.666666666666666</v>
      </c>
      <c r="I8" s="9">
        <v>15</v>
      </c>
      <c r="J8" s="9">
        <v>18</v>
      </c>
      <c r="K8" s="9">
        <v>13</v>
      </c>
      <c r="L8" s="9">
        <v>17</v>
      </c>
      <c r="M8" s="37">
        <v>15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</v>
      </c>
      <c r="I11" s="9">
        <v>16</v>
      </c>
      <c r="J11" s="9">
        <v>15</v>
      </c>
      <c r="K11" s="9">
        <v>14</v>
      </c>
      <c r="L11" s="9">
        <v>18</v>
      </c>
      <c r="M11" s="37">
        <v>17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</v>
      </c>
      <c r="I14" s="9">
        <v>15</v>
      </c>
      <c r="J14" s="9">
        <v>16</v>
      </c>
      <c r="K14" s="9">
        <v>13</v>
      </c>
      <c r="L14" s="9">
        <v>18</v>
      </c>
      <c r="M14" s="37">
        <v>14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14.666666666666666</v>
      </c>
      <c r="I17" s="9">
        <v>15</v>
      </c>
      <c r="J17" s="9">
        <v>12</v>
      </c>
      <c r="K17" s="9">
        <v>13</v>
      </c>
      <c r="L17" s="9">
        <v>18</v>
      </c>
      <c r="M17" s="37">
        <v>16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</v>
      </c>
      <c r="I20" s="9">
        <v>16</v>
      </c>
      <c r="J20" s="9">
        <v>17</v>
      </c>
      <c r="K20" s="9">
        <v>14</v>
      </c>
      <c r="L20" s="9">
        <v>18</v>
      </c>
      <c r="M20" s="37">
        <v>18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16.222222222222221</v>
      </c>
      <c r="I23" s="9">
        <v>10</v>
      </c>
      <c r="J23" s="9">
        <v>12</v>
      </c>
      <c r="K23" s="9">
        <v>18</v>
      </c>
      <c r="L23" s="9">
        <v>19</v>
      </c>
      <c r="M23" s="37">
        <v>12</v>
      </c>
      <c r="N23">
        <v>16</v>
      </c>
      <c r="O23">
        <v>19</v>
      </c>
      <c r="P23">
        <v>14</v>
      </c>
      <c r="Q23">
        <v>19</v>
      </c>
      <c r="R23">
        <v>18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94.555555555555543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13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Des Moines Area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Aristaeus 1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37.79</v>
      </c>
      <c r="F33" s="51">
        <f>10*D33</f>
        <v>50</v>
      </c>
      <c r="G33" s="18">
        <f>IF((D33=5),60-E33,0)</f>
        <v>22.21</v>
      </c>
      <c r="H33" s="52">
        <f>F33+G33</f>
        <v>72.210000000000008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38.71</v>
      </c>
      <c r="F35" s="51">
        <f>10*D35</f>
        <v>50</v>
      </c>
      <c r="G35" s="18">
        <f>IF((D35=5),60-E35,0)</f>
        <v>21.29</v>
      </c>
      <c r="H35" s="52">
        <f>F35+G35</f>
        <v>71.289999999999992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143.5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40" sqref="E40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14</v>
      </c>
    </row>
    <row r="2" spans="1:13" ht="16.5" thickBot="1">
      <c r="A2" s="1" t="s">
        <v>0</v>
      </c>
      <c r="B2" s="2" t="s">
        <v>63</v>
      </c>
      <c r="D2" s="25" t="s">
        <v>3</v>
      </c>
      <c r="E2" s="24">
        <f>H26+H41</f>
        <v>516.79222222222211</v>
      </c>
      <c r="G2" s="44" t="s">
        <v>13</v>
      </c>
      <c r="J2" s="29"/>
    </row>
    <row r="3" spans="1:13">
      <c r="A3" s="1" t="s">
        <v>6</v>
      </c>
      <c r="B3" s="2" t="s">
        <v>65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17.666666666666668</v>
      </c>
      <c r="I8" s="9">
        <v>17</v>
      </c>
      <c r="J8" s="9">
        <v>18</v>
      </c>
      <c r="K8" s="9">
        <v>13</v>
      </c>
      <c r="L8" s="9">
        <v>18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18.333333333333332</v>
      </c>
      <c r="I11" s="9">
        <v>18</v>
      </c>
      <c r="J11" s="9">
        <v>18</v>
      </c>
      <c r="K11" s="9">
        <v>16</v>
      </c>
      <c r="L11" s="9">
        <v>19</v>
      </c>
      <c r="M11" s="37">
        <v>20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15.666666666666666</v>
      </c>
      <c r="I14" s="9">
        <v>15</v>
      </c>
      <c r="J14" s="9">
        <v>15</v>
      </c>
      <c r="K14" s="9">
        <v>14</v>
      </c>
      <c r="L14" s="9">
        <v>18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16.333333333333332</v>
      </c>
      <c r="I17" s="9">
        <v>16</v>
      </c>
      <c r="J17" s="9">
        <v>15</v>
      </c>
      <c r="K17" s="9">
        <v>15</v>
      </c>
      <c r="L17" s="9">
        <v>19</v>
      </c>
      <c r="M17" s="37">
        <v>18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17.333333333333332</v>
      </c>
      <c r="I20" s="9">
        <v>17</v>
      </c>
      <c r="J20" s="9">
        <v>17</v>
      </c>
      <c r="K20" s="9">
        <v>13</v>
      </c>
      <c r="L20" s="9">
        <v>19</v>
      </c>
      <c r="M20" s="37">
        <v>18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16.888888888888889</v>
      </c>
      <c r="I23" s="9">
        <v>19</v>
      </c>
      <c r="J23" s="9">
        <v>13</v>
      </c>
      <c r="K23" s="9">
        <v>16</v>
      </c>
      <c r="L23" s="9">
        <v>18</v>
      </c>
      <c r="M23" s="37">
        <v>18</v>
      </c>
      <c r="N23">
        <v>14</v>
      </c>
      <c r="O23">
        <v>15</v>
      </c>
      <c r="P23">
        <v>17</v>
      </c>
      <c r="Q23">
        <v>17</v>
      </c>
      <c r="R23">
        <v>19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102.22222222222221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14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Cedarville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C-Indy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29.47</v>
      </c>
      <c r="F33" s="51">
        <f>10*D33</f>
        <v>50</v>
      </c>
      <c r="G33" s="18">
        <f>IF((D33=5),60-E33,0)</f>
        <v>30.53</v>
      </c>
      <c r="H33" s="52">
        <f>F33+G33</f>
        <v>80.53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30.44</v>
      </c>
      <c r="F35" s="51">
        <f>10*D35</f>
        <v>50</v>
      </c>
      <c r="G35" s="18">
        <f>IF((D35=5),60-E35,0)</f>
        <v>29.56</v>
      </c>
      <c r="H35" s="52">
        <f>F35+G35</f>
        <v>79.56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5</v>
      </c>
      <c r="E37" s="9">
        <v>52.31</v>
      </c>
      <c r="F37" s="51">
        <f>20*D37</f>
        <v>100</v>
      </c>
      <c r="G37" s="18">
        <f>IF((D37=5),75-E37,0)</f>
        <v>22.689999999999998</v>
      </c>
      <c r="H37" s="52">
        <f>F37+G37</f>
        <v>122.69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5</v>
      </c>
      <c r="E39" s="9">
        <v>43.21</v>
      </c>
      <c r="F39" s="51">
        <f>20*D39</f>
        <v>100</v>
      </c>
      <c r="G39" s="18">
        <f>IF((D39=5),75-E39,0)</f>
        <v>31.79</v>
      </c>
      <c r="H39" s="52">
        <f>F39+G39</f>
        <v>131.79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414.56999999999994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5" sqref="B35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15</v>
      </c>
    </row>
    <row r="2" spans="1:13" ht="16.5" thickBot="1">
      <c r="A2" s="1" t="s">
        <v>0</v>
      </c>
      <c r="B2" s="2" t="s">
        <v>66</v>
      </c>
      <c r="D2" s="25" t="s">
        <v>3</v>
      </c>
      <c r="E2" s="24">
        <f>H26+H41</f>
        <v>103.44444444444446</v>
      </c>
      <c r="G2" s="44" t="s">
        <v>13</v>
      </c>
      <c r="J2" s="29"/>
    </row>
    <row r="3" spans="1:13">
      <c r="A3" s="1" t="s">
        <v>6</v>
      </c>
      <c r="B3" s="2" t="s">
        <v>67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16.666666666666668</v>
      </c>
      <c r="I8" s="9">
        <v>16</v>
      </c>
      <c r="J8" s="9">
        <v>18</v>
      </c>
      <c r="K8" s="9">
        <v>13</v>
      </c>
      <c r="L8" s="9">
        <v>18</v>
      </c>
      <c r="M8" s="37">
        <v>16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16.666666666666668</v>
      </c>
      <c r="I11" s="9">
        <v>17</v>
      </c>
      <c r="J11" s="9">
        <v>16</v>
      </c>
      <c r="K11" s="9">
        <v>14</v>
      </c>
      <c r="L11" s="9">
        <v>18</v>
      </c>
      <c r="M11" s="37">
        <v>17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16</v>
      </c>
      <c r="I14" s="9">
        <v>15</v>
      </c>
      <c r="J14" s="9">
        <v>16</v>
      </c>
      <c r="K14" s="9">
        <v>12</v>
      </c>
      <c r="L14" s="9">
        <v>17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14.333333333333334</v>
      </c>
      <c r="I17" s="9">
        <v>10</v>
      </c>
      <c r="J17" s="9">
        <v>13</v>
      </c>
      <c r="K17" s="9">
        <v>12</v>
      </c>
      <c r="L17" s="9">
        <v>18</v>
      </c>
      <c r="M17" s="37">
        <v>18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14</v>
      </c>
      <c r="I20" s="9">
        <v>14</v>
      </c>
      <c r="J20" s="9">
        <v>13</v>
      </c>
      <c r="K20" s="9">
        <v>12</v>
      </c>
      <c r="L20" s="9">
        <v>18</v>
      </c>
      <c r="M20" s="37">
        <v>15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15.777777777777779</v>
      </c>
      <c r="I23" s="9">
        <v>20</v>
      </c>
      <c r="J23" s="9">
        <v>15</v>
      </c>
      <c r="K23" s="9">
        <v>19</v>
      </c>
      <c r="L23" s="9">
        <v>16</v>
      </c>
      <c r="M23" s="37">
        <v>8</v>
      </c>
      <c r="N23">
        <v>13</v>
      </c>
      <c r="O23">
        <v>15</v>
      </c>
      <c r="P23">
        <v>14</v>
      </c>
      <c r="Q23">
        <v>17</v>
      </c>
      <c r="R23">
        <v>18</v>
      </c>
      <c r="S23">
        <v>15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93.444444444444457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15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The Apprentice School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Builder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1</v>
      </c>
      <c r="E35" s="9">
        <v>0</v>
      </c>
      <c r="F35" s="51">
        <f>10*D35</f>
        <v>10</v>
      </c>
      <c r="G35" s="18">
        <f>IF((D35=5),60-E35,0)</f>
        <v>0</v>
      </c>
      <c r="H35" s="52">
        <f>F35+G35</f>
        <v>10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10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40" sqref="E40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16</v>
      </c>
    </row>
    <row r="2" spans="1:13" ht="16.5" thickBot="1">
      <c r="A2" s="1" t="s">
        <v>0</v>
      </c>
      <c r="B2" s="2" t="s">
        <v>54</v>
      </c>
      <c r="D2" s="25" t="s">
        <v>3</v>
      </c>
      <c r="E2" s="24">
        <f>H26+H41</f>
        <v>525.41888888888889</v>
      </c>
      <c r="G2" s="44" t="s">
        <v>13</v>
      </c>
      <c r="J2" s="29"/>
    </row>
    <row r="3" spans="1:13">
      <c r="A3" s="1" t="s">
        <v>6</v>
      </c>
      <c r="B3" s="2" t="s">
        <v>56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18</v>
      </c>
      <c r="I8" s="9">
        <v>18</v>
      </c>
      <c r="J8" s="9">
        <v>18</v>
      </c>
      <c r="K8" s="9">
        <v>13</v>
      </c>
      <c r="L8" s="9">
        <v>19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17.333333333333332</v>
      </c>
      <c r="I11" s="9">
        <v>17</v>
      </c>
      <c r="J11" s="9">
        <v>17</v>
      </c>
      <c r="K11" s="9">
        <v>15</v>
      </c>
      <c r="L11" s="9">
        <v>18</v>
      </c>
      <c r="M11" s="37">
        <v>18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18</v>
      </c>
      <c r="I14" s="9">
        <v>18</v>
      </c>
      <c r="J14" s="9">
        <v>18</v>
      </c>
      <c r="K14" s="9">
        <v>16</v>
      </c>
      <c r="L14" s="9">
        <v>18</v>
      </c>
      <c r="M14" s="37">
        <v>18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17</v>
      </c>
      <c r="I17" s="9">
        <v>17</v>
      </c>
      <c r="J17" s="9">
        <v>17</v>
      </c>
      <c r="K17" s="9">
        <v>17</v>
      </c>
      <c r="L17" s="9">
        <v>19</v>
      </c>
      <c r="M17" s="37">
        <v>17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17.333333333333332</v>
      </c>
      <c r="I20" s="9">
        <v>18</v>
      </c>
      <c r="J20" s="9">
        <v>18</v>
      </c>
      <c r="K20" s="9">
        <v>16</v>
      </c>
      <c r="L20" s="9">
        <v>18</v>
      </c>
      <c r="M20" s="37">
        <v>16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17.222222222222221</v>
      </c>
      <c r="I23" s="9">
        <v>20</v>
      </c>
      <c r="J23" s="9">
        <v>11</v>
      </c>
      <c r="K23" s="9">
        <v>17</v>
      </c>
      <c r="L23" s="9">
        <v>16</v>
      </c>
      <c r="M23" s="37">
        <v>18</v>
      </c>
      <c r="N23">
        <v>18</v>
      </c>
      <c r="O23">
        <v>16</v>
      </c>
      <c r="P23">
        <v>15</v>
      </c>
      <c r="Q23">
        <v>17</v>
      </c>
      <c r="R23">
        <v>20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104.88888888888889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16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Monroe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Astromechs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35.32</v>
      </c>
      <c r="F33" s="51">
        <f>10*D33</f>
        <v>50</v>
      </c>
      <c r="G33" s="18">
        <f>IF((D33=5),60-E33,0)</f>
        <v>24.68</v>
      </c>
      <c r="H33" s="52">
        <f>F33+G33</f>
        <v>74.680000000000007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36.979999999999997</v>
      </c>
      <c r="F35" s="51">
        <f>10*D35</f>
        <v>50</v>
      </c>
      <c r="G35" s="18">
        <f>IF((D35=5),60-E35,0)</f>
        <v>23.020000000000003</v>
      </c>
      <c r="H35" s="52">
        <f>F35+G35</f>
        <v>73.02000000000001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5</v>
      </c>
      <c r="E37" s="9">
        <v>38.71</v>
      </c>
      <c r="F37" s="51">
        <f>20*D37</f>
        <v>100</v>
      </c>
      <c r="G37" s="18">
        <f>IF((D37=5),75-E37,0)</f>
        <v>36.29</v>
      </c>
      <c r="H37" s="52">
        <f>F37+G37</f>
        <v>136.29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5</v>
      </c>
      <c r="E39" s="9">
        <v>38.46</v>
      </c>
      <c r="F39" s="51">
        <f>20*D39</f>
        <v>100</v>
      </c>
      <c r="G39" s="18">
        <f>IF((D39=5),75-E39,0)</f>
        <v>36.54</v>
      </c>
      <c r="H39" s="52">
        <f>F39+G39</f>
        <v>136.54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420.53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36" sqref="E36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17</v>
      </c>
    </row>
    <row r="2" spans="1:13" ht="16.5" thickBot="1">
      <c r="A2" s="1" t="s">
        <v>0</v>
      </c>
      <c r="B2" s="2" t="s">
        <v>80</v>
      </c>
      <c r="D2" s="25" t="s">
        <v>3</v>
      </c>
      <c r="E2" s="24">
        <f>H26+H41</f>
        <v>93.708333333333343</v>
      </c>
      <c r="G2" s="44" t="s">
        <v>13</v>
      </c>
      <c r="J2" s="29"/>
    </row>
    <row r="3" spans="1:13">
      <c r="A3" s="1" t="s">
        <v>6</v>
      </c>
      <c r="B3" s="2" t="s">
        <v>79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14.666666666666666</v>
      </c>
      <c r="I8" s="9">
        <v>14</v>
      </c>
      <c r="J8" s="9">
        <v>16</v>
      </c>
      <c r="K8" s="9">
        <v>13</v>
      </c>
      <c r="L8" s="9">
        <v>18</v>
      </c>
      <c r="M8" s="37">
        <v>14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</v>
      </c>
      <c r="I11" s="9">
        <v>16</v>
      </c>
      <c r="J11" s="9">
        <v>17</v>
      </c>
      <c r="K11" s="9">
        <v>15</v>
      </c>
      <c r="L11" s="9">
        <v>18</v>
      </c>
      <c r="M11" s="37">
        <v>15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15.333333333333334</v>
      </c>
      <c r="I14" s="9">
        <v>15</v>
      </c>
      <c r="J14" s="9">
        <v>18</v>
      </c>
      <c r="K14" s="9">
        <v>13</v>
      </c>
      <c r="L14" s="9">
        <v>18</v>
      </c>
      <c r="M14" s="37">
        <v>12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13.333333333333334</v>
      </c>
      <c r="I17" s="9">
        <v>10</v>
      </c>
      <c r="J17" s="9">
        <v>15</v>
      </c>
      <c r="K17" s="9">
        <v>15</v>
      </c>
      <c r="L17" s="9">
        <v>18</v>
      </c>
      <c r="M17" s="37">
        <v>10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12</v>
      </c>
      <c r="I20" s="9">
        <v>15</v>
      </c>
      <c r="J20" s="9">
        <v>10</v>
      </c>
      <c r="K20" s="9">
        <v>11</v>
      </c>
      <c r="L20" s="9">
        <v>18</v>
      </c>
      <c r="M20" s="37">
        <v>10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(SUM(I23:R23) - MIN(I23:R23) - MAX(I23:R23))/8</f>
        <v>12.375</v>
      </c>
      <c r="I23" s="9">
        <v>8</v>
      </c>
      <c r="J23" s="9">
        <v>13</v>
      </c>
      <c r="K23" s="9">
        <v>6</v>
      </c>
      <c r="L23" s="9">
        <v>15</v>
      </c>
      <c r="M23" s="37">
        <v>8</v>
      </c>
      <c r="N23">
        <v>12</v>
      </c>
      <c r="O23">
        <v>12</v>
      </c>
      <c r="P23">
        <v>16</v>
      </c>
      <c r="Q23">
        <v>18</v>
      </c>
      <c r="R23">
        <v>15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83.708333333333343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17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 xml:space="preserve">Ivy Tech 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South Bend Robotics Club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1</v>
      </c>
      <c r="E35" s="9">
        <v>60</v>
      </c>
      <c r="F35" s="51">
        <f>10*D35</f>
        <v>10</v>
      </c>
      <c r="G35" s="18">
        <f>IF((D35=5),60-E35,0)</f>
        <v>0</v>
      </c>
      <c r="H35" s="52">
        <f>F35+G35</f>
        <v>10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10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5" sqref="B35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18</v>
      </c>
    </row>
    <row r="2" spans="1:13" ht="16.5" thickBot="1">
      <c r="A2" s="1" t="s">
        <v>0</v>
      </c>
      <c r="B2" s="2" t="s">
        <v>85</v>
      </c>
      <c r="D2" s="25" t="s">
        <v>3</v>
      </c>
      <c r="E2" s="24">
        <f>H26+H41</f>
        <v>93.125</v>
      </c>
      <c r="G2" s="44" t="s">
        <v>13</v>
      </c>
      <c r="J2" s="29"/>
    </row>
    <row r="3" spans="1:13">
      <c r="A3" s="1" t="s">
        <v>6</v>
      </c>
      <c r="B3" s="2" t="s">
        <v>84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11</v>
      </c>
      <c r="I8" s="9">
        <v>10</v>
      </c>
      <c r="J8" s="9">
        <v>10</v>
      </c>
      <c r="K8" s="9">
        <v>13</v>
      </c>
      <c r="L8" s="9">
        <v>16</v>
      </c>
      <c r="M8" s="37">
        <v>10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12</v>
      </c>
      <c r="I11" s="9">
        <v>10</v>
      </c>
      <c r="J11" s="9">
        <v>12</v>
      </c>
      <c r="K11" s="9">
        <v>14</v>
      </c>
      <c r="L11" s="9">
        <v>16</v>
      </c>
      <c r="M11" s="37">
        <v>10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10</v>
      </c>
      <c r="I14" s="9">
        <v>10</v>
      </c>
      <c r="J14" s="9">
        <v>10</v>
      </c>
      <c r="K14" s="9">
        <v>10</v>
      </c>
      <c r="L14" s="9">
        <v>16</v>
      </c>
      <c r="M14" s="37">
        <v>10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10.333333333333334</v>
      </c>
      <c r="I17" s="9">
        <v>10</v>
      </c>
      <c r="J17" s="9">
        <v>10</v>
      </c>
      <c r="K17" s="9">
        <v>10</v>
      </c>
      <c r="L17" s="9">
        <v>17</v>
      </c>
      <c r="M17" s="37">
        <v>11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7.666666666666667</v>
      </c>
      <c r="I20" s="9">
        <v>10</v>
      </c>
      <c r="J20" s="9">
        <v>5</v>
      </c>
      <c r="K20" s="9">
        <v>8</v>
      </c>
      <c r="L20" s="9">
        <v>10</v>
      </c>
      <c r="M20" s="37">
        <v>5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(SUM(I23:R23) - MIN(I23:R23) - MAX(I23:R23))/8</f>
        <v>12.125</v>
      </c>
      <c r="I23" s="9">
        <v>9</v>
      </c>
      <c r="J23" s="9">
        <v>12</v>
      </c>
      <c r="K23" s="9">
        <v>14</v>
      </c>
      <c r="L23" s="9">
        <v>7</v>
      </c>
      <c r="M23" s="37">
        <v>9</v>
      </c>
      <c r="N23">
        <v>12</v>
      </c>
      <c r="O23">
        <v>15</v>
      </c>
      <c r="P23">
        <v>18</v>
      </c>
      <c r="Q23">
        <v>16</v>
      </c>
      <c r="R23">
        <v>10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63.125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18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Devry University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Team Devry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3</v>
      </c>
      <c r="E33" s="9">
        <v>0</v>
      </c>
      <c r="F33" s="51">
        <f>10*D33</f>
        <v>30</v>
      </c>
      <c r="G33" s="18">
        <f>IF((D33=5),60-E33,0)</f>
        <v>0</v>
      </c>
      <c r="H33" s="52">
        <f>F33+G33</f>
        <v>30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30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D36" sqref="D36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4" ht="15.75" thickBot="1">
      <c r="A1" s="1" t="s">
        <v>5</v>
      </c>
      <c r="B1" s="10">
        <v>1</v>
      </c>
    </row>
    <row r="2" spans="1:14" ht="16.5" thickBot="1">
      <c r="A2" s="1" t="s">
        <v>0</v>
      </c>
      <c r="B2" s="2" t="s">
        <v>61</v>
      </c>
      <c r="D2" s="25" t="s">
        <v>3</v>
      </c>
      <c r="E2" s="24">
        <f>H26+H41</f>
        <v>243.64777777777778</v>
      </c>
      <c r="G2" s="44" t="s">
        <v>13</v>
      </c>
      <c r="J2" s="16"/>
    </row>
    <row r="3" spans="1:14">
      <c r="A3" s="1" t="s">
        <v>6</v>
      </c>
      <c r="B3" s="2" t="s">
        <v>72</v>
      </c>
      <c r="E3" s="20" t="s">
        <v>36</v>
      </c>
    </row>
    <row r="4" spans="1:14" ht="15.75" thickBot="1"/>
    <row r="5" spans="1:14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4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4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4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15</v>
      </c>
      <c r="I8" s="9">
        <v>15</v>
      </c>
      <c r="J8" s="9">
        <v>15</v>
      </c>
      <c r="K8" s="9">
        <v>13</v>
      </c>
      <c r="L8" s="9">
        <v>18</v>
      </c>
      <c r="M8" s="9">
        <v>15</v>
      </c>
      <c r="N8" s="62"/>
    </row>
    <row r="9" spans="1:14">
      <c r="A9" s="3" t="s">
        <v>37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4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4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</v>
      </c>
      <c r="I11" s="9">
        <v>16</v>
      </c>
      <c r="J11" s="9">
        <v>20</v>
      </c>
      <c r="K11" s="9">
        <v>12</v>
      </c>
      <c r="L11" s="9">
        <v>17</v>
      </c>
      <c r="M11" s="37">
        <v>15</v>
      </c>
    </row>
    <row r="12" spans="1:14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4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4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15.666666666666666</v>
      </c>
      <c r="I14" s="9">
        <v>17</v>
      </c>
      <c r="J14" s="9">
        <v>15</v>
      </c>
      <c r="K14" s="9">
        <v>15</v>
      </c>
      <c r="L14" s="9">
        <v>17</v>
      </c>
      <c r="M14" s="37">
        <v>13</v>
      </c>
    </row>
    <row r="15" spans="1:14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4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12</v>
      </c>
      <c r="I17" s="9">
        <v>10</v>
      </c>
      <c r="J17" s="9">
        <v>10</v>
      </c>
      <c r="K17" s="9">
        <v>12</v>
      </c>
      <c r="L17" s="9">
        <v>18</v>
      </c>
      <c r="M17" s="37">
        <v>14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12</v>
      </c>
      <c r="I20" s="9">
        <v>14</v>
      </c>
      <c r="J20" s="9">
        <v>10</v>
      </c>
      <c r="K20" s="9">
        <v>12</v>
      </c>
      <c r="L20" s="9">
        <v>15</v>
      </c>
      <c r="M20" s="37">
        <v>10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16.111111111111111</v>
      </c>
      <c r="I23" s="9">
        <v>19</v>
      </c>
      <c r="J23" s="9">
        <v>10</v>
      </c>
      <c r="K23" s="9">
        <v>19</v>
      </c>
      <c r="L23" s="9">
        <v>17</v>
      </c>
      <c r="M23" s="37">
        <v>10</v>
      </c>
      <c r="N23" s="57">
        <v>16</v>
      </c>
      <c r="O23" s="58">
        <v>14</v>
      </c>
      <c r="P23" s="58">
        <v>16</v>
      </c>
      <c r="Q23">
        <v>17</v>
      </c>
      <c r="R23">
        <v>18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86.777777777777771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Tidewater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The Dream Team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5" t="s">
        <v>45</v>
      </c>
      <c r="B31" s="4"/>
      <c r="C31" s="46" t="s">
        <v>32</v>
      </c>
      <c r="D31" s="47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31.64</v>
      </c>
      <c r="F33" s="51">
        <f>10*D33</f>
        <v>50</v>
      </c>
      <c r="G33" s="18">
        <f>IF((D33=5),60-E33,0)</f>
        <v>28.36</v>
      </c>
      <c r="H33" s="52">
        <f>F33+G33</f>
        <v>78.36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31.49</v>
      </c>
      <c r="F35" s="51">
        <f>10*D35</f>
        <v>50</v>
      </c>
      <c r="G35" s="18">
        <f>IF((D35=5),60-E35,0)</f>
        <v>28.51</v>
      </c>
      <c r="H35" s="52">
        <f>F35+G35</f>
        <v>78.510000000000005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156.87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C28:K28"/>
    <mergeCell ref="A5:G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2"/>
  <sheetViews>
    <sheetView topLeftCell="A10" workbookViewId="0">
      <selection activeCell="B35" sqref="B35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19</v>
      </c>
    </row>
    <row r="2" spans="1:13" ht="16.5" thickBot="1">
      <c r="A2" s="1" t="s">
        <v>0</v>
      </c>
      <c r="B2" s="2" t="s">
        <v>85</v>
      </c>
      <c r="D2" s="25" t="s">
        <v>3</v>
      </c>
      <c r="E2" s="24">
        <f>H26+H41</f>
        <v>50</v>
      </c>
      <c r="G2" s="44" t="s">
        <v>13</v>
      </c>
      <c r="J2" s="29"/>
    </row>
    <row r="3" spans="1:13">
      <c r="A3" s="1" t="s">
        <v>6</v>
      </c>
      <c r="B3" s="2" t="s">
        <v>87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(SUM(I23:T23) - MIN(I23:T23) - MAX(I23:T23))/10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19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Devry University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Team Devry 2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1</v>
      </c>
      <c r="E33" s="9">
        <v>0</v>
      </c>
      <c r="F33" s="51">
        <f>10*D33</f>
        <v>10</v>
      </c>
      <c r="G33" s="18">
        <f>IF((D33=5),60-E33,0)</f>
        <v>0</v>
      </c>
      <c r="H33" s="52">
        <f>F33+G33</f>
        <v>10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4</v>
      </c>
      <c r="E35" s="9">
        <v>0</v>
      </c>
      <c r="F35" s="51">
        <f>10*D35</f>
        <v>40</v>
      </c>
      <c r="G35" s="18">
        <f>IF((D35=5),60-E35,0)</f>
        <v>0</v>
      </c>
      <c r="H35" s="52">
        <f>F35+G35</f>
        <v>40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50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I23" sqref="I23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20</v>
      </c>
    </row>
    <row r="2" spans="1:13" ht="16.5" thickBot="1">
      <c r="A2" s="1" t="s">
        <v>0</v>
      </c>
      <c r="B2" s="2" t="s">
        <v>52</v>
      </c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(SUM(I23:T23) - MIN(I23:T23) - MAX(I23:T23))/10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20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School Name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sqref="A1:G1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21</v>
      </c>
    </row>
    <row r="2" spans="1:13" ht="16.5" thickBot="1">
      <c r="A2" s="1" t="s">
        <v>0</v>
      </c>
      <c r="B2" s="2" t="s">
        <v>52</v>
      </c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(SUM(I23:T23) - MIN(I23:T23) - MAX(I23:T23))/10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21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School Name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sqref="A1:G1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22</v>
      </c>
    </row>
    <row r="2" spans="1:13" ht="16.5" thickBot="1">
      <c r="A2" s="1" t="s">
        <v>0</v>
      </c>
      <c r="B2" s="2" t="s">
        <v>52</v>
      </c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(SUM(I23:T23) - MIN(I23:T23) - MAX(I23:T23))/10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22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School Name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sqref="A1:G1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23</v>
      </c>
    </row>
    <row r="2" spans="1:13" ht="16.5" thickBot="1">
      <c r="A2" s="1" t="s">
        <v>0</v>
      </c>
      <c r="B2" s="2" t="s">
        <v>52</v>
      </c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23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School Name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L34" sqref="L34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24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24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2"/>
  <sheetViews>
    <sheetView topLeftCell="A7"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25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25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26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26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27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27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28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28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40" sqref="E40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</v>
      </c>
    </row>
    <row r="2" spans="1:13" ht="16.5" thickBot="1">
      <c r="A2" s="1" t="s">
        <v>0</v>
      </c>
      <c r="B2" s="2" t="s">
        <v>54</v>
      </c>
      <c r="D2" s="25" t="s">
        <v>3</v>
      </c>
      <c r="E2" s="24">
        <f>H26+H41</f>
        <v>535.91444444444448</v>
      </c>
      <c r="G2" s="44" t="s">
        <v>13</v>
      </c>
      <c r="J2" s="29"/>
    </row>
    <row r="3" spans="1:13">
      <c r="A3" s="1" t="s">
        <v>6</v>
      </c>
      <c r="B3" s="2" t="s">
        <v>60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17.333333333333332</v>
      </c>
      <c r="I8" s="9">
        <v>19</v>
      </c>
      <c r="J8" s="9">
        <v>15</v>
      </c>
      <c r="K8" s="9">
        <v>13</v>
      </c>
      <c r="L8" s="9">
        <v>19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17.333333333333332</v>
      </c>
      <c r="I11" s="9">
        <v>19</v>
      </c>
      <c r="J11" s="9">
        <v>15</v>
      </c>
      <c r="K11" s="9">
        <v>15</v>
      </c>
      <c r="L11" s="9">
        <v>19</v>
      </c>
      <c r="M11" s="37">
        <v>18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18</v>
      </c>
      <c r="I14" s="9">
        <v>19</v>
      </c>
      <c r="J14" s="9">
        <v>17</v>
      </c>
      <c r="K14" s="9">
        <v>18</v>
      </c>
      <c r="L14" s="9">
        <v>19</v>
      </c>
      <c r="M14" s="37">
        <v>14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16.333333333333332</v>
      </c>
      <c r="I17" s="9">
        <v>16</v>
      </c>
      <c r="J17" s="9">
        <v>20</v>
      </c>
      <c r="K17" s="9">
        <v>15</v>
      </c>
      <c r="L17" s="9">
        <v>18</v>
      </c>
      <c r="M17" s="37">
        <v>15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17.666666666666668</v>
      </c>
      <c r="I20" s="9">
        <v>19</v>
      </c>
      <c r="J20" s="9">
        <v>18</v>
      </c>
      <c r="K20" s="9">
        <v>15</v>
      </c>
      <c r="L20" s="9">
        <v>18</v>
      </c>
      <c r="M20" s="37">
        <v>17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16.777777777777779</v>
      </c>
      <c r="I23" s="9">
        <v>20</v>
      </c>
      <c r="J23" s="9">
        <v>11</v>
      </c>
      <c r="K23" s="9">
        <v>18</v>
      </c>
      <c r="L23" s="9">
        <v>18</v>
      </c>
      <c r="M23" s="37">
        <v>15</v>
      </c>
      <c r="N23" s="57">
        <v>19</v>
      </c>
      <c r="O23" s="58">
        <v>15</v>
      </c>
      <c r="P23" s="58">
        <v>16</v>
      </c>
      <c r="Q23">
        <v>16</v>
      </c>
      <c r="R23">
        <v>17</v>
      </c>
      <c r="S23">
        <v>17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103.44444444444446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2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Monroe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The Burnouts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29.46</v>
      </c>
      <c r="F33" s="51">
        <f>10*D33</f>
        <v>50</v>
      </c>
      <c r="G33" s="18">
        <f>IF((D33=5),60-E33,0)</f>
        <v>30.54</v>
      </c>
      <c r="H33" s="52">
        <f>F33+G33</f>
        <v>80.539999999999992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32.020000000000003</v>
      </c>
      <c r="F35" s="51">
        <f>10*D35</f>
        <v>50</v>
      </c>
      <c r="G35" s="18">
        <f>IF((D35=5),60-E35,0)</f>
        <v>27.979999999999997</v>
      </c>
      <c r="H35" s="52">
        <f>F35+G35</f>
        <v>77.97999999999999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5</v>
      </c>
      <c r="E37" s="9">
        <v>38.08</v>
      </c>
      <c r="F37" s="51">
        <f>20*D37</f>
        <v>100</v>
      </c>
      <c r="G37" s="18">
        <f>IF((D37=5),75-E37,0)</f>
        <v>36.92</v>
      </c>
      <c r="H37" s="52">
        <f>F37+G37</f>
        <v>136.92000000000002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5</v>
      </c>
      <c r="E39" s="9">
        <v>37.97</v>
      </c>
      <c r="F39" s="51">
        <f>20*D39</f>
        <v>100</v>
      </c>
      <c r="G39" s="18">
        <f>IF((D39=5),75-E39,0)</f>
        <v>37.03</v>
      </c>
      <c r="H39" s="52">
        <f>F39+G39</f>
        <v>137.03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432.47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29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29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J39" sqref="J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30</v>
      </c>
    </row>
    <row r="2" spans="1:13" ht="16.5" thickBot="1">
      <c r="A2" s="1" t="s">
        <v>0</v>
      </c>
      <c r="B2" s="2"/>
      <c r="D2" s="25" t="s">
        <v>3</v>
      </c>
      <c r="E2" s="24">
        <f>H26+H41</f>
        <v>0</v>
      </c>
      <c r="G2" s="44" t="s">
        <v>13</v>
      </c>
      <c r="J2" s="29"/>
    </row>
    <row r="3" spans="1:13">
      <c r="A3" s="1" t="s">
        <v>6</v>
      </c>
      <c r="B3" s="2"/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37">
        <v>0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37">
        <v>0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37">
        <v>0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3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37">
        <v>0</v>
      </c>
    </row>
    <row r="18" spans="1:13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3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3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37">
        <v>0</v>
      </c>
    </row>
    <row r="21" spans="1:13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3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3" ht="15.75">
      <c r="A23" s="34" t="s">
        <v>25</v>
      </c>
      <c r="B23" s="4"/>
      <c r="C23" s="4"/>
      <c r="D23" s="4"/>
      <c r="E23" s="4"/>
      <c r="F23" s="4"/>
      <c r="G23" s="4"/>
      <c r="H23" s="18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37">
        <v>0</v>
      </c>
    </row>
    <row r="24" spans="1:13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3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3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0</v>
      </c>
      <c r="I26" s="39" t="s">
        <v>41</v>
      </c>
      <c r="J26" s="22"/>
      <c r="K26" s="22"/>
      <c r="L26" s="6"/>
      <c r="M26" s="40"/>
    </row>
    <row r="27" spans="1:13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3">
      <c r="A28" s="27" t="str">
        <f t="shared" ref="A28:B30" si="0">A1</f>
        <v>Team #</v>
      </c>
      <c r="B28" s="45">
        <f t="shared" si="0"/>
        <v>30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3">
      <c r="A29" s="28" t="str">
        <f t="shared" si="0"/>
        <v>School</v>
      </c>
      <c r="B29" s="2">
        <f t="shared" si="0"/>
        <v>0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3">
      <c r="A30" s="28" t="str">
        <f t="shared" si="0"/>
        <v>Team Name</v>
      </c>
      <c r="B30" s="2">
        <f t="shared" si="0"/>
        <v>0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3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3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40" sqref="E40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3</v>
      </c>
    </row>
    <row r="2" spans="1:13" ht="16.5" thickBot="1">
      <c r="A2" s="1" t="s">
        <v>0</v>
      </c>
      <c r="B2" s="2" t="s">
        <v>63</v>
      </c>
      <c r="D2" s="25" t="s">
        <v>3</v>
      </c>
      <c r="E2" s="24">
        <f>H26+H41</f>
        <v>575.4088888888889</v>
      </c>
      <c r="G2" s="44" t="s">
        <v>13</v>
      </c>
      <c r="J2" s="29"/>
    </row>
    <row r="3" spans="1:13">
      <c r="A3" s="1" t="s">
        <v>6</v>
      </c>
      <c r="B3" s="2" t="s">
        <v>64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17</v>
      </c>
      <c r="I8" s="9">
        <v>18</v>
      </c>
      <c r="J8" s="9">
        <v>15</v>
      </c>
      <c r="K8" s="9">
        <v>14</v>
      </c>
      <c r="L8" s="9">
        <v>19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19</v>
      </c>
      <c r="I11" s="9">
        <v>19</v>
      </c>
      <c r="J11" s="9">
        <v>20</v>
      </c>
      <c r="K11" s="9">
        <v>15</v>
      </c>
      <c r="L11" s="9">
        <v>19</v>
      </c>
      <c r="M11" s="37">
        <v>19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18</v>
      </c>
      <c r="I14" s="9">
        <v>18</v>
      </c>
      <c r="J14" s="9">
        <v>20</v>
      </c>
      <c r="K14" s="9">
        <v>15</v>
      </c>
      <c r="L14" s="9">
        <v>19</v>
      </c>
      <c r="M14" s="37">
        <v>17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16.333333333333332</v>
      </c>
      <c r="I17" s="9">
        <v>15</v>
      </c>
      <c r="J17" s="9">
        <v>20</v>
      </c>
      <c r="K17" s="9">
        <v>10</v>
      </c>
      <c r="L17" s="9">
        <v>19</v>
      </c>
      <c r="M17" s="37">
        <v>15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17.333333333333332</v>
      </c>
      <c r="I20" s="9">
        <v>17</v>
      </c>
      <c r="J20" s="9">
        <v>18</v>
      </c>
      <c r="K20" s="9">
        <v>13</v>
      </c>
      <c r="L20" s="9">
        <v>18</v>
      </c>
      <c r="M20" s="37">
        <v>17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18.222222222222221</v>
      </c>
      <c r="I23" s="9">
        <v>20</v>
      </c>
      <c r="J23" s="9">
        <v>15</v>
      </c>
      <c r="K23" s="9">
        <v>20</v>
      </c>
      <c r="L23" s="9">
        <v>18</v>
      </c>
      <c r="M23" s="37">
        <v>18</v>
      </c>
      <c r="N23" s="57">
        <v>18</v>
      </c>
      <c r="O23" s="58">
        <v>19</v>
      </c>
      <c r="P23" s="58">
        <v>18</v>
      </c>
      <c r="Q23">
        <v>18</v>
      </c>
      <c r="R23">
        <v>17</v>
      </c>
      <c r="S23">
        <v>18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105.88888888888889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3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Cedarville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Zoom-Zoom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24.43</v>
      </c>
      <c r="F33" s="51">
        <f>10*D33</f>
        <v>50</v>
      </c>
      <c r="G33" s="18">
        <f>IF((D33=5),60-E33,0)</f>
        <v>35.57</v>
      </c>
      <c r="H33" s="52">
        <f>F33+G33</f>
        <v>85.57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24.7</v>
      </c>
      <c r="F35" s="51">
        <f>10*D35</f>
        <v>50</v>
      </c>
      <c r="G35" s="18">
        <f>IF((D35=5),60-E35,0)</f>
        <v>35.299999999999997</v>
      </c>
      <c r="H35" s="52">
        <f>F35+G35</f>
        <v>85.3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5</v>
      </c>
      <c r="E37" s="9">
        <v>25.56</v>
      </c>
      <c r="F37" s="51">
        <f>20*D37</f>
        <v>100</v>
      </c>
      <c r="G37" s="18">
        <f>IF((D37=5),75-E37,0)</f>
        <v>49.44</v>
      </c>
      <c r="H37" s="52">
        <f>F37+G37</f>
        <v>149.44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5</v>
      </c>
      <c r="E39" s="9">
        <v>25.79</v>
      </c>
      <c r="F39" s="51">
        <f>20*D39</f>
        <v>100</v>
      </c>
      <c r="G39" s="18">
        <f>IF((D39=5),75-E39,0)</f>
        <v>49.21</v>
      </c>
      <c r="H39" s="52">
        <f>F39+G39</f>
        <v>149.21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469.52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5" sqref="B35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4</v>
      </c>
    </row>
    <row r="2" spans="1:13" ht="16.5" thickBot="1">
      <c r="A2" s="1" t="s">
        <v>0</v>
      </c>
      <c r="B2" s="2" t="s">
        <v>54</v>
      </c>
      <c r="D2" s="25" t="s">
        <v>3</v>
      </c>
      <c r="E2" s="24">
        <f>H26+H41</f>
        <v>133.22222222222223</v>
      </c>
      <c r="G2" s="44" t="s">
        <v>13</v>
      </c>
      <c r="J2" s="29"/>
    </row>
    <row r="3" spans="1:13">
      <c r="A3" s="1" t="s">
        <v>6</v>
      </c>
      <c r="B3" s="2" t="s">
        <v>53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15.333333333333334</v>
      </c>
      <c r="I8" s="9">
        <v>18</v>
      </c>
      <c r="J8" s="9">
        <v>10</v>
      </c>
      <c r="K8" s="9">
        <v>13</v>
      </c>
      <c r="L8" s="9">
        <v>18</v>
      </c>
      <c r="M8" s="37">
        <v>15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14</v>
      </c>
      <c r="I11" s="9">
        <v>17</v>
      </c>
      <c r="J11" s="9">
        <v>12</v>
      </c>
      <c r="K11" s="9">
        <v>10</v>
      </c>
      <c r="L11" s="9">
        <v>18</v>
      </c>
      <c r="M11" s="37">
        <v>13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15.333333333333334</v>
      </c>
      <c r="I14" s="9">
        <v>17</v>
      </c>
      <c r="J14" s="9">
        <v>15</v>
      </c>
      <c r="K14" s="9">
        <v>14</v>
      </c>
      <c r="L14" s="9">
        <v>18</v>
      </c>
      <c r="M14" s="37">
        <v>12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16.333333333333332</v>
      </c>
      <c r="I17" s="9">
        <v>16</v>
      </c>
      <c r="J17" s="9">
        <v>18</v>
      </c>
      <c r="K17" s="9">
        <v>15</v>
      </c>
      <c r="L17" s="9">
        <v>18</v>
      </c>
      <c r="M17" s="37">
        <v>10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16.333333333333332</v>
      </c>
      <c r="I20" s="9">
        <v>17</v>
      </c>
      <c r="J20" s="9">
        <v>15</v>
      </c>
      <c r="K20" s="9">
        <v>12</v>
      </c>
      <c r="L20" s="9">
        <v>17</v>
      </c>
      <c r="M20" s="37">
        <v>17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15.888888888888889</v>
      </c>
      <c r="I23" s="9">
        <v>20</v>
      </c>
      <c r="J23" s="9">
        <v>8</v>
      </c>
      <c r="K23" s="9">
        <v>15</v>
      </c>
      <c r="L23" s="9">
        <v>16</v>
      </c>
      <c r="M23" s="37">
        <v>19</v>
      </c>
      <c r="N23" s="57">
        <v>17</v>
      </c>
      <c r="O23" s="58">
        <v>17</v>
      </c>
      <c r="P23" s="58">
        <v>11</v>
      </c>
      <c r="Q23">
        <v>17</v>
      </c>
      <c r="R23">
        <v>19</v>
      </c>
      <c r="S23">
        <v>12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93.222222222222214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4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Monroe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Three Aces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2</v>
      </c>
      <c r="E33" s="9">
        <v>0</v>
      </c>
      <c r="F33" s="51">
        <f>10*D33</f>
        <v>20</v>
      </c>
      <c r="G33" s="18">
        <f>IF((D33=5),60-E33,0)</f>
        <v>0</v>
      </c>
      <c r="H33" s="52">
        <f>F33+G33</f>
        <v>20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2</v>
      </c>
      <c r="E35" s="9">
        <v>0</v>
      </c>
      <c r="F35" s="51">
        <f>10*D35</f>
        <v>20</v>
      </c>
      <c r="G35" s="18">
        <f>IF((D35=5),60-E35,0)</f>
        <v>0</v>
      </c>
      <c r="H35" s="52">
        <f>F35+G35</f>
        <v>20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9" sqref="B39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5</v>
      </c>
    </row>
    <row r="2" spans="1:13" ht="16.5" thickBot="1">
      <c r="A2" s="1" t="s">
        <v>0</v>
      </c>
      <c r="B2" s="2" t="s">
        <v>54</v>
      </c>
      <c r="D2" s="25" t="s">
        <v>3</v>
      </c>
      <c r="E2" s="24">
        <f>H26+H41</f>
        <v>274.47888888888889</v>
      </c>
      <c r="G2" s="44" t="s">
        <v>13</v>
      </c>
      <c r="J2" s="29"/>
    </row>
    <row r="3" spans="1:13">
      <c r="A3" s="1" t="s">
        <v>6</v>
      </c>
      <c r="B3" s="2" t="s">
        <v>55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16.333333333333332</v>
      </c>
      <c r="I8" s="9">
        <v>19</v>
      </c>
      <c r="J8" s="9">
        <v>15</v>
      </c>
      <c r="K8" s="9">
        <v>15</v>
      </c>
      <c r="L8" s="9">
        <v>18</v>
      </c>
      <c r="M8" s="37">
        <v>16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</v>
      </c>
      <c r="I11" s="9">
        <v>19</v>
      </c>
      <c r="J11" s="9">
        <v>15</v>
      </c>
      <c r="K11" s="9">
        <v>12</v>
      </c>
      <c r="L11" s="9">
        <v>18</v>
      </c>
      <c r="M11" s="37">
        <v>15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15.666666666666666</v>
      </c>
      <c r="I14" s="9">
        <v>19</v>
      </c>
      <c r="J14" s="9">
        <v>12</v>
      </c>
      <c r="K14" s="9">
        <v>15</v>
      </c>
      <c r="L14" s="9">
        <v>18</v>
      </c>
      <c r="M14" s="37">
        <v>14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15.333333333333334</v>
      </c>
      <c r="I17" s="9">
        <v>16</v>
      </c>
      <c r="J17" s="9">
        <v>15</v>
      </c>
      <c r="K17" s="9">
        <v>15</v>
      </c>
      <c r="L17" s="9">
        <v>18</v>
      </c>
      <c r="M17" s="37">
        <v>14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16.666666666666668</v>
      </c>
      <c r="I20" s="9">
        <v>18</v>
      </c>
      <c r="J20" s="9">
        <v>17</v>
      </c>
      <c r="K20" s="9">
        <v>15</v>
      </c>
      <c r="L20" s="9">
        <v>18</v>
      </c>
      <c r="M20" s="37">
        <v>14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16.888888888888889</v>
      </c>
      <c r="I23" s="9">
        <v>20</v>
      </c>
      <c r="J23" s="9">
        <v>9</v>
      </c>
      <c r="K23" s="9">
        <v>16</v>
      </c>
      <c r="L23" s="9">
        <v>16</v>
      </c>
      <c r="M23" s="37">
        <v>18</v>
      </c>
      <c r="N23" s="57">
        <v>18</v>
      </c>
      <c r="O23" s="58">
        <v>16</v>
      </c>
      <c r="P23" s="58">
        <v>14</v>
      </c>
      <c r="Q23">
        <v>19</v>
      </c>
      <c r="R23">
        <v>19</v>
      </c>
      <c r="S23">
        <v>16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96.888888888888886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5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Monroe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Grinders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31.16</v>
      </c>
      <c r="F33" s="51">
        <f>10*D33</f>
        <v>50</v>
      </c>
      <c r="G33" s="18">
        <f>IF((D33=5),60-E33,0)</f>
        <v>28.84</v>
      </c>
      <c r="H33" s="52">
        <f>F33+G33</f>
        <v>78.84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31.25</v>
      </c>
      <c r="F35" s="51">
        <f>10*D35</f>
        <v>50</v>
      </c>
      <c r="G35" s="18">
        <f>IF((D35=5),60-E35,0)</f>
        <v>28.75</v>
      </c>
      <c r="H35" s="52">
        <f>F35+G35</f>
        <v>78.75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1</v>
      </c>
      <c r="E37" s="9">
        <v>0</v>
      </c>
      <c r="F37" s="51">
        <f>20*D37</f>
        <v>20</v>
      </c>
      <c r="G37" s="18">
        <f>IF((D37=5),75-E37,0)</f>
        <v>0</v>
      </c>
      <c r="H37" s="52">
        <f>F37+G37</f>
        <v>20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177.59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E40" sqref="E40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6</v>
      </c>
    </row>
    <row r="2" spans="1:13" ht="16.5" thickBot="1">
      <c r="A2" s="1" t="s">
        <v>0</v>
      </c>
      <c r="B2" s="2" t="s">
        <v>61</v>
      </c>
      <c r="D2" s="25" t="s">
        <v>3</v>
      </c>
      <c r="E2" s="24">
        <f>H26+H41</f>
        <v>521.82555555555564</v>
      </c>
      <c r="G2" s="44" t="s">
        <v>13</v>
      </c>
      <c r="J2" s="29"/>
    </row>
    <row r="3" spans="1:13">
      <c r="A3" s="1" t="s">
        <v>6</v>
      </c>
      <c r="B3" s="2" t="s">
        <v>62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17</v>
      </c>
      <c r="I8" s="9">
        <v>18</v>
      </c>
      <c r="J8" s="9">
        <v>15</v>
      </c>
      <c r="K8" s="9">
        <v>15</v>
      </c>
      <c r="L8" s="9">
        <v>19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18</v>
      </c>
      <c r="I11" s="9">
        <v>19</v>
      </c>
      <c r="J11" s="9">
        <v>18</v>
      </c>
      <c r="K11" s="9">
        <v>15</v>
      </c>
      <c r="L11" s="9">
        <v>18</v>
      </c>
      <c r="M11" s="37">
        <v>18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15</v>
      </c>
      <c r="I14" s="9">
        <v>16</v>
      </c>
      <c r="J14" s="9">
        <v>15</v>
      </c>
      <c r="K14" s="9">
        <v>14</v>
      </c>
      <c r="L14" s="9">
        <v>19</v>
      </c>
      <c r="M14" s="37">
        <v>14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17</v>
      </c>
      <c r="I17" s="9">
        <v>16</v>
      </c>
      <c r="J17" s="9">
        <v>15</v>
      </c>
      <c r="K17" s="9">
        <v>17</v>
      </c>
      <c r="L17" s="9">
        <v>19</v>
      </c>
      <c r="M17" s="37">
        <v>18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17.666666666666668</v>
      </c>
      <c r="I20" s="9">
        <v>19</v>
      </c>
      <c r="J20" s="9">
        <v>20</v>
      </c>
      <c r="K20" s="9">
        <v>14</v>
      </c>
      <c r="L20" s="9">
        <v>19</v>
      </c>
      <c r="M20" s="37">
        <v>15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17.888888888888889</v>
      </c>
      <c r="I23" s="9">
        <v>18</v>
      </c>
      <c r="J23" s="9">
        <v>14</v>
      </c>
      <c r="K23" s="9">
        <v>20</v>
      </c>
      <c r="L23" s="9">
        <v>17</v>
      </c>
      <c r="M23" s="37">
        <v>18</v>
      </c>
      <c r="N23" s="57">
        <v>17</v>
      </c>
      <c r="O23" s="58">
        <v>18</v>
      </c>
      <c r="P23" s="58">
        <v>15</v>
      </c>
      <c r="Q23">
        <v>20</v>
      </c>
      <c r="R23">
        <v>18</v>
      </c>
      <c r="S23">
        <v>20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102.55555555555556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6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Tidewater Community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The Beach Boys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5</v>
      </c>
      <c r="E33" s="9">
        <v>34.64</v>
      </c>
      <c r="F33" s="51">
        <f>10*D33</f>
        <v>50</v>
      </c>
      <c r="G33" s="18">
        <f>IF((D33=5),60-E33,0)</f>
        <v>25.36</v>
      </c>
      <c r="H33" s="52">
        <f>F33+G33</f>
        <v>75.36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5</v>
      </c>
      <c r="E35" s="9">
        <v>34.67</v>
      </c>
      <c r="F35" s="51">
        <f>10*D35</f>
        <v>50</v>
      </c>
      <c r="G35" s="18">
        <f>IF((D35=5),60-E35,0)</f>
        <v>25.33</v>
      </c>
      <c r="H35" s="52">
        <f>F35+G35</f>
        <v>75.33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5</v>
      </c>
      <c r="E37" s="9">
        <v>40.72</v>
      </c>
      <c r="F37" s="51">
        <f>20*D37</f>
        <v>100</v>
      </c>
      <c r="G37" s="18">
        <f>IF((D37=5),75-E37,0)</f>
        <v>34.28</v>
      </c>
      <c r="H37" s="52">
        <f>F37+G37</f>
        <v>134.28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5</v>
      </c>
      <c r="E39" s="9">
        <v>40.700000000000003</v>
      </c>
      <c r="F39" s="51">
        <f>20*D39</f>
        <v>100</v>
      </c>
      <c r="G39" s="18">
        <f>IF((D39=5),75-E39,0)</f>
        <v>34.299999999999997</v>
      </c>
      <c r="H39" s="52">
        <f>F39+G39</f>
        <v>134.30000000000001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419.27000000000004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topLeftCell="E1" workbookViewId="0">
      <selection activeCell="O21" sqref="O21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7</v>
      </c>
    </row>
    <row r="2" spans="1:13" ht="16.5" thickBot="1">
      <c r="A2" s="1" t="s">
        <v>0</v>
      </c>
      <c r="B2" s="2" t="s">
        <v>75</v>
      </c>
      <c r="D2" s="25" t="s">
        <v>3</v>
      </c>
      <c r="E2" s="24">
        <f>H26+H41</f>
        <v>98.555555555555571</v>
      </c>
      <c r="G2" s="44" t="s">
        <v>13</v>
      </c>
      <c r="J2" s="29"/>
    </row>
    <row r="3" spans="1:13">
      <c r="A3" s="1" t="s">
        <v>6</v>
      </c>
      <c r="B3" s="2" t="s">
        <v>76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16.666666666666668</v>
      </c>
      <c r="I8" s="9">
        <v>16</v>
      </c>
      <c r="J8" s="9">
        <v>17</v>
      </c>
      <c r="K8" s="9">
        <v>13</v>
      </c>
      <c r="L8" s="9">
        <v>17</v>
      </c>
      <c r="M8" s="37">
        <v>18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16.333333333333332</v>
      </c>
      <c r="I11" s="9">
        <v>17</v>
      </c>
      <c r="J11" s="9">
        <v>15</v>
      </c>
      <c r="K11" s="9">
        <v>10</v>
      </c>
      <c r="L11" s="9">
        <v>17</v>
      </c>
      <c r="M11" s="37">
        <v>17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17.666666666666668</v>
      </c>
      <c r="I14" s="9">
        <v>18</v>
      </c>
      <c r="J14" s="9">
        <v>18</v>
      </c>
      <c r="K14" s="9">
        <v>14</v>
      </c>
      <c r="L14" s="9">
        <v>17</v>
      </c>
      <c r="M14" s="37">
        <v>19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15.666666666666666</v>
      </c>
      <c r="I17" s="9">
        <v>15</v>
      </c>
      <c r="J17" s="9">
        <v>15</v>
      </c>
      <c r="K17" s="9">
        <v>10</v>
      </c>
      <c r="L17" s="9">
        <v>17</v>
      </c>
      <c r="M17" s="37">
        <v>17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</v>
      </c>
      <c r="I20" s="9">
        <v>18</v>
      </c>
      <c r="J20" s="9">
        <v>17</v>
      </c>
      <c r="K20" s="9">
        <v>12</v>
      </c>
      <c r="L20" s="9">
        <v>18</v>
      </c>
      <c r="M20" s="37">
        <v>16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15.222222222222221</v>
      </c>
      <c r="I23" s="9">
        <v>15</v>
      </c>
      <c r="J23" s="9">
        <v>10</v>
      </c>
      <c r="K23" s="9">
        <v>15</v>
      </c>
      <c r="L23" s="9">
        <v>18</v>
      </c>
      <c r="M23" s="37">
        <v>14</v>
      </c>
      <c r="N23" s="57">
        <v>7</v>
      </c>
      <c r="O23" s="58">
        <v>18</v>
      </c>
      <c r="P23" s="58">
        <v>17</v>
      </c>
      <c r="Q23">
        <v>16</v>
      </c>
      <c r="R23">
        <v>17</v>
      </c>
      <c r="S23">
        <v>15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98.555555555555571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7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Kent State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RUST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0</v>
      </c>
      <c r="E33" s="9">
        <v>0</v>
      </c>
      <c r="F33" s="51">
        <f>10*D33</f>
        <v>0</v>
      </c>
      <c r="G33" s="18">
        <f>IF((D33=5),60-E33,0)</f>
        <v>0</v>
      </c>
      <c r="H33" s="52">
        <f>F33+G33</f>
        <v>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topLeftCell="A11" workbookViewId="0">
      <selection activeCell="B33" sqref="B33"/>
    </sheetView>
  </sheetViews>
  <sheetFormatPr defaultRowHeight="15"/>
  <cols>
    <col min="1" max="1" width="11.42578125" customWidth="1"/>
    <col min="2" max="2" width="28.85546875" customWidth="1"/>
    <col min="4" max="4" width="11.42578125" customWidth="1"/>
    <col min="5" max="5" width="10" customWidth="1"/>
    <col min="6" max="6" width="8.85546875" customWidth="1"/>
    <col min="7" max="7" width="10.7109375" customWidth="1"/>
    <col min="9" max="13" width="9.140625" style="1"/>
  </cols>
  <sheetData>
    <row r="1" spans="1:13" ht="15.75" thickBot="1">
      <c r="A1" s="1" t="s">
        <v>5</v>
      </c>
      <c r="B1" s="10">
        <v>8</v>
      </c>
    </row>
    <row r="2" spans="1:13" ht="16.5" thickBot="1">
      <c r="A2" s="1" t="s">
        <v>0</v>
      </c>
      <c r="B2" s="2" t="s">
        <v>58</v>
      </c>
      <c r="D2" s="25" t="s">
        <v>3</v>
      </c>
      <c r="E2" s="24">
        <f>H26+H41</f>
        <v>123.33333333333333</v>
      </c>
      <c r="G2" s="44" t="s">
        <v>13</v>
      </c>
      <c r="J2" s="29"/>
    </row>
    <row r="3" spans="1:13">
      <c r="A3" s="1" t="s">
        <v>6</v>
      </c>
      <c r="B3" s="2" t="s">
        <v>57</v>
      </c>
      <c r="E3" s="20" t="s">
        <v>36</v>
      </c>
    </row>
    <row r="4" spans="1:13" ht="15.75" thickBot="1"/>
    <row r="5" spans="1:13">
      <c r="A5" s="61" t="s">
        <v>16</v>
      </c>
      <c r="B5" s="59"/>
      <c r="C5" s="59"/>
      <c r="D5" s="59"/>
      <c r="E5" s="59"/>
      <c r="F5" s="59"/>
      <c r="G5" s="59"/>
      <c r="H5" s="30" t="s">
        <v>1</v>
      </c>
      <c r="I5" s="35" t="s">
        <v>7</v>
      </c>
      <c r="J5" s="35" t="s">
        <v>8</v>
      </c>
      <c r="K5" s="35" t="s">
        <v>9</v>
      </c>
      <c r="L5" s="35" t="s">
        <v>10</v>
      </c>
      <c r="M5" s="36" t="s">
        <v>11</v>
      </c>
    </row>
    <row r="6" spans="1:13" ht="15.75" thickBot="1">
      <c r="A6" s="32"/>
      <c r="B6" s="33"/>
      <c r="C6" s="33"/>
      <c r="D6" s="33"/>
      <c r="E6" s="33"/>
      <c r="F6" s="33"/>
      <c r="G6" s="33"/>
      <c r="H6" s="31" t="s">
        <v>18</v>
      </c>
      <c r="I6" s="29"/>
      <c r="J6" s="29"/>
      <c r="K6" s="29"/>
      <c r="L6" s="29"/>
      <c r="M6" s="8"/>
    </row>
    <row r="7" spans="1:13">
      <c r="A7" s="3"/>
      <c r="B7" s="4"/>
      <c r="C7" s="4"/>
      <c r="D7" s="4"/>
      <c r="E7" s="4"/>
      <c r="F7" s="4"/>
      <c r="G7" s="4"/>
      <c r="H7" s="4"/>
      <c r="I7" s="29"/>
      <c r="J7" s="29"/>
      <c r="K7" s="29"/>
      <c r="L7" s="29"/>
      <c r="M7" s="8"/>
    </row>
    <row r="8" spans="1:13" ht="15.75">
      <c r="A8" s="34" t="s">
        <v>17</v>
      </c>
      <c r="B8" s="4"/>
      <c r="C8" s="4"/>
      <c r="D8" s="4"/>
      <c r="E8" s="4"/>
      <c r="F8" s="4"/>
      <c r="G8" s="4"/>
      <c r="H8" s="18">
        <f>(SUM(I8:M8) - MIN(I8:M8) - MAX(I8:M8))/3</f>
        <v>16</v>
      </c>
      <c r="I8" s="9">
        <v>18</v>
      </c>
      <c r="J8" s="9">
        <v>15</v>
      </c>
      <c r="K8" s="9">
        <v>15</v>
      </c>
      <c r="L8" s="9">
        <v>17</v>
      </c>
      <c r="M8" s="37">
        <v>16</v>
      </c>
    </row>
    <row r="9" spans="1:13">
      <c r="A9" s="3" t="s">
        <v>21</v>
      </c>
      <c r="B9" s="4"/>
      <c r="C9" s="4"/>
      <c r="D9" s="4"/>
      <c r="E9" s="4"/>
      <c r="F9" s="4"/>
      <c r="G9" s="4"/>
      <c r="H9" s="38" t="s">
        <v>42</v>
      </c>
      <c r="I9" s="29"/>
      <c r="J9" s="29"/>
      <c r="K9" s="29"/>
      <c r="L9" s="29"/>
      <c r="M9" s="8"/>
    </row>
    <row r="10" spans="1:13">
      <c r="A10" s="3"/>
      <c r="B10" s="4"/>
      <c r="C10" s="4"/>
      <c r="D10" s="4"/>
      <c r="E10" s="4"/>
      <c r="F10" s="4"/>
      <c r="G10" s="4"/>
      <c r="H10" s="4"/>
      <c r="I10" s="29"/>
      <c r="J10" s="29"/>
      <c r="K10" s="29"/>
      <c r="L10" s="29"/>
      <c r="M10" s="8"/>
    </row>
    <row r="11" spans="1:13" ht="15.75">
      <c r="A11" s="34" t="s">
        <v>20</v>
      </c>
      <c r="B11" s="4"/>
      <c r="C11" s="4"/>
      <c r="D11" s="4"/>
      <c r="E11" s="4"/>
      <c r="F11" s="4"/>
      <c r="G11" s="4"/>
      <c r="H11" s="18">
        <f>(SUM(I11:M11) - MIN(I11:M11) - MAX(I11:M11))/3</f>
        <v>18.333333333333332</v>
      </c>
      <c r="I11" s="9">
        <v>19</v>
      </c>
      <c r="J11" s="9">
        <v>19</v>
      </c>
      <c r="K11" s="9">
        <v>13</v>
      </c>
      <c r="L11" s="9">
        <v>17</v>
      </c>
      <c r="M11" s="37">
        <v>19</v>
      </c>
    </row>
    <row r="12" spans="1:13">
      <c r="A12" s="3" t="s">
        <v>26</v>
      </c>
      <c r="B12" s="4"/>
      <c r="C12" s="4"/>
      <c r="D12" s="4" t="s">
        <v>12</v>
      </c>
      <c r="E12" s="4"/>
      <c r="F12" s="4"/>
      <c r="G12" s="4"/>
      <c r="H12" s="4"/>
      <c r="I12" s="29"/>
      <c r="J12" s="29"/>
      <c r="K12" s="29"/>
      <c r="L12" s="29"/>
      <c r="M12" s="8"/>
    </row>
    <row r="13" spans="1:13">
      <c r="A13" s="3"/>
      <c r="B13" s="4"/>
      <c r="C13" s="4"/>
      <c r="D13" s="4"/>
      <c r="E13" s="4"/>
      <c r="F13" s="4"/>
      <c r="G13" s="4"/>
      <c r="H13" s="4"/>
      <c r="I13" s="29"/>
      <c r="J13" s="29"/>
      <c r="K13" s="29"/>
      <c r="L13" s="29"/>
      <c r="M13" s="8"/>
    </row>
    <row r="14" spans="1:13" ht="15.75">
      <c r="A14" s="34" t="s">
        <v>22</v>
      </c>
      <c r="B14" s="4"/>
      <c r="C14" s="4"/>
      <c r="D14" s="4"/>
      <c r="E14" s="4"/>
      <c r="F14" s="4"/>
      <c r="G14" s="4"/>
      <c r="H14" s="18">
        <f>(SUM(I14:M14) - MIN(I14:M14) - MAX(I14:M14))/3</f>
        <v>17.333333333333332</v>
      </c>
      <c r="I14" s="9">
        <v>18</v>
      </c>
      <c r="J14" s="9">
        <v>17</v>
      </c>
      <c r="K14" s="9">
        <v>15</v>
      </c>
      <c r="L14" s="9">
        <v>17</v>
      </c>
      <c r="M14" s="37">
        <v>18</v>
      </c>
    </row>
    <row r="15" spans="1:13">
      <c r="A15" s="3" t="s">
        <v>27</v>
      </c>
      <c r="B15" s="4"/>
      <c r="C15" s="4"/>
      <c r="D15" s="4"/>
      <c r="E15" s="4"/>
      <c r="F15" s="4"/>
      <c r="G15" s="4"/>
      <c r="H15" s="4"/>
      <c r="I15" s="29"/>
      <c r="J15" s="29"/>
      <c r="K15" s="29"/>
      <c r="L15" s="29"/>
      <c r="M15" s="8"/>
    </row>
    <row r="16" spans="1:13">
      <c r="A16" s="3"/>
      <c r="B16" s="4"/>
      <c r="C16" s="4"/>
      <c r="D16" s="4"/>
      <c r="E16" s="4"/>
      <c r="F16" s="4"/>
      <c r="G16" s="4"/>
      <c r="H16" s="4"/>
      <c r="I16" s="29"/>
      <c r="J16" s="29"/>
      <c r="K16" s="29"/>
      <c r="L16" s="29"/>
      <c r="M16" s="8"/>
    </row>
    <row r="17" spans="1:19" ht="15.75">
      <c r="A17" s="34" t="s">
        <v>23</v>
      </c>
      <c r="B17" s="4"/>
      <c r="C17" s="4"/>
      <c r="D17" s="4"/>
      <c r="E17" s="4"/>
      <c r="F17" s="4"/>
      <c r="G17" s="4"/>
      <c r="H17" s="18">
        <f>(SUM(I17:M17) - MIN(I17:M17) - MAX(I17:M17))/3</f>
        <v>17.666666666666668</v>
      </c>
      <c r="I17" s="9">
        <v>18</v>
      </c>
      <c r="J17" s="9">
        <v>19</v>
      </c>
      <c r="K17" s="9">
        <v>17</v>
      </c>
      <c r="L17" s="9">
        <v>17</v>
      </c>
      <c r="M17" s="37">
        <v>18</v>
      </c>
    </row>
    <row r="18" spans="1:19">
      <c r="A18" s="3" t="s">
        <v>30</v>
      </c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8"/>
    </row>
    <row r="19" spans="1:19">
      <c r="A19" s="3"/>
      <c r="B19" s="4"/>
      <c r="C19" s="4"/>
      <c r="D19" s="4"/>
      <c r="E19" s="4"/>
      <c r="F19" s="4"/>
      <c r="G19" s="4"/>
      <c r="H19" s="4"/>
      <c r="I19" s="29"/>
      <c r="J19" s="29"/>
      <c r="K19" s="29"/>
      <c r="L19" s="29"/>
      <c r="M19" s="8"/>
    </row>
    <row r="20" spans="1:19" ht="15.75">
      <c r="A20" s="34" t="s">
        <v>24</v>
      </c>
      <c r="B20" s="4"/>
      <c r="C20" s="4"/>
      <c r="D20" s="4"/>
      <c r="E20" s="4"/>
      <c r="F20" s="4"/>
      <c r="G20" s="4"/>
      <c r="H20" s="18">
        <f>(SUM(I20:M20) - MIN(I20:M20) - MAX(I20:M20))/3</f>
        <v>17.666666666666668</v>
      </c>
      <c r="I20" s="9">
        <v>18</v>
      </c>
      <c r="J20" s="9">
        <v>17</v>
      </c>
      <c r="K20" s="9">
        <v>15</v>
      </c>
      <c r="L20" s="9">
        <v>18</v>
      </c>
      <c r="M20" s="37">
        <v>18</v>
      </c>
    </row>
    <row r="21" spans="1:19">
      <c r="A21" s="3" t="s">
        <v>28</v>
      </c>
      <c r="B21" s="4"/>
      <c r="C21" s="4"/>
      <c r="D21" s="4"/>
      <c r="E21" s="4"/>
      <c r="F21" s="4"/>
      <c r="G21" s="4"/>
      <c r="H21" s="4"/>
      <c r="I21" s="29"/>
      <c r="J21" s="29"/>
      <c r="K21" s="29"/>
      <c r="L21" s="29"/>
      <c r="M21" s="8"/>
    </row>
    <row r="22" spans="1:19">
      <c r="A22" s="3"/>
      <c r="B22" s="4"/>
      <c r="C22" s="4"/>
      <c r="D22" s="4"/>
      <c r="E22" s="4"/>
      <c r="F22" s="4"/>
      <c r="G22" s="4"/>
      <c r="H22" s="4"/>
      <c r="I22" s="29"/>
      <c r="J22" s="29"/>
      <c r="K22" s="29"/>
      <c r="L22" s="29"/>
      <c r="M22" s="8"/>
    </row>
    <row r="23" spans="1:19" ht="15.75">
      <c r="A23" s="34" t="s">
        <v>25</v>
      </c>
      <c r="B23" s="4"/>
      <c r="C23" s="4"/>
      <c r="D23" s="4"/>
      <c r="E23" s="4"/>
      <c r="F23" s="4"/>
      <c r="G23" s="4"/>
      <c r="H23" s="18">
        <f>(SUM(I23:S23) - MIN(I23:S23) - MAX(I23:S23))/9</f>
        <v>16.333333333333332</v>
      </c>
      <c r="I23" s="9">
        <v>16</v>
      </c>
      <c r="J23" s="9">
        <v>10</v>
      </c>
      <c r="K23" s="9">
        <v>19</v>
      </c>
      <c r="L23" s="9">
        <v>17</v>
      </c>
      <c r="M23" s="37">
        <v>17</v>
      </c>
      <c r="N23" s="57">
        <v>12</v>
      </c>
      <c r="O23" s="58">
        <v>17</v>
      </c>
      <c r="P23" s="58">
        <v>17</v>
      </c>
      <c r="Q23">
        <v>19</v>
      </c>
      <c r="R23">
        <v>19</v>
      </c>
      <c r="S23">
        <v>13</v>
      </c>
    </row>
    <row r="24" spans="1:19">
      <c r="A24" s="3" t="s">
        <v>29</v>
      </c>
      <c r="B24" s="4"/>
      <c r="C24" s="4"/>
      <c r="D24" s="4"/>
      <c r="E24" s="4"/>
      <c r="F24" s="4"/>
      <c r="G24" s="4"/>
      <c r="H24" s="4"/>
      <c r="I24" s="29"/>
      <c r="J24" s="29"/>
      <c r="K24" s="29"/>
      <c r="L24" s="29"/>
      <c r="M24" s="8"/>
    </row>
    <row r="25" spans="1:19" ht="15.75" thickBot="1">
      <c r="A25" s="3"/>
      <c r="B25" s="4"/>
      <c r="C25" s="4"/>
      <c r="D25" s="4"/>
      <c r="E25" s="4"/>
      <c r="F25" s="4"/>
      <c r="G25" s="4"/>
      <c r="H25" s="4"/>
      <c r="I25" s="29"/>
      <c r="J25" s="29"/>
      <c r="K25" s="29"/>
      <c r="L25" s="29"/>
      <c r="M25" s="8"/>
    </row>
    <row r="26" spans="1:19" ht="15.75" thickBot="1">
      <c r="A26" s="5"/>
      <c r="B26" s="6"/>
      <c r="C26" s="6"/>
      <c r="D26" s="6"/>
      <c r="E26" s="6"/>
      <c r="F26" s="6"/>
      <c r="G26" s="7" t="s">
        <v>19</v>
      </c>
      <c r="H26" s="24">
        <f>SUM(H8,H11,H14,H17,H20,H23)</f>
        <v>103.33333333333333</v>
      </c>
      <c r="I26" s="39" t="s">
        <v>41</v>
      </c>
      <c r="J26" s="22"/>
      <c r="K26" s="22"/>
      <c r="L26" s="6"/>
      <c r="M26" s="40"/>
    </row>
    <row r="27" spans="1:19" ht="15.75" thickBot="1">
      <c r="C27" s="17"/>
      <c r="D27" s="17"/>
      <c r="E27" s="17"/>
      <c r="F27" s="17"/>
      <c r="G27" s="17"/>
      <c r="H27" s="17"/>
      <c r="I27" s="17"/>
      <c r="J27" s="17"/>
      <c r="K27" s="29"/>
      <c r="L27"/>
      <c r="M27"/>
    </row>
    <row r="28" spans="1:19">
      <c r="A28" s="27" t="str">
        <f t="shared" ref="A28:B30" si="0">A1</f>
        <v>Team #</v>
      </c>
      <c r="B28" s="45">
        <f t="shared" si="0"/>
        <v>8</v>
      </c>
      <c r="C28" s="59" t="s">
        <v>2</v>
      </c>
      <c r="D28" s="59"/>
      <c r="E28" s="59"/>
      <c r="F28" s="59"/>
      <c r="G28" s="59"/>
      <c r="H28" s="59"/>
      <c r="I28" s="59"/>
      <c r="J28" s="59"/>
      <c r="K28" s="60"/>
      <c r="L28" s="29"/>
      <c r="M28" s="29"/>
    </row>
    <row r="29" spans="1:19">
      <c r="A29" s="28" t="str">
        <f t="shared" si="0"/>
        <v>School</v>
      </c>
      <c r="B29" s="2" t="str">
        <f t="shared" si="0"/>
        <v>Collin College</v>
      </c>
      <c r="C29" s="4"/>
      <c r="D29" s="4"/>
      <c r="E29" s="4"/>
      <c r="F29" s="4"/>
      <c r="G29" s="4"/>
      <c r="H29" s="4"/>
      <c r="I29" s="29"/>
      <c r="J29" s="29"/>
      <c r="K29" s="8"/>
      <c r="L29" s="29"/>
      <c r="M29" s="29"/>
    </row>
    <row r="30" spans="1:19">
      <c r="A30" s="28" t="str">
        <f t="shared" si="0"/>
        <v>Team Name</v>
      </c>
      <c r="B30" s="2" t="str">
        <f t="shared" si="0"/>
        <v>Crash and Burn</v>
      </c>
      <c r="C30" s="4"/>
      <c r="D30" s="4"/>
      <c r="E30" s="4"/>
      <c r="F30" s="4"/>
      <c r="G30" s="4"/>
      <c r="H30" s="4"/>
      <c r="I30" s="29"/>
      <c r="J30" s="29"/>
      <c r="K30" s="8"/>
    </row>
    <row r="31" spans="1:19" ht="30">
      <c r="A31" s="56" t="s">
        <v>45</v>
      </c>
      <c r="B31" s="4"/>
      <c r="C31" s="46" t="s">
        <v>32</v>
      </c>
      <c r="D31" s="50" t="s">
        <v>50</v>
      </c>
      <c r="E31" s="47" t="s">
        <v>35</v>
      </c>
      <c r="F31" s="48" t="s">
        <v>51</v>
      </c>
      <c r="G31" s="48" t="s">
        <v>33</v>
      </c>
      <c r="H31" s="49" t="s">
        <v>34</v>
      </c>
      <c r="I31" s="42"/>
      <c r="J31" s="29"/>
      <c r="K31" s="8"/>
    </row>
    <row r="32" spans="1:19">
      <c r="B32" s="4"/>
      <c r="C32" s="53"/>
      <c r="D32" s="53"/>
      <c r="E32" s="53"/>
      <c r="F32" s="53"/>
      <c r="G32" s="54"/>
      <c r="H32" s="54"/>
      <c r="I32" s="4"/>
      <c r="J32" s="29"/>
      <c r="K32" s="8"/>
      <c r="L32" s="29"/>
      <c r="M32" s="29"/>
    </row>
    <row r="33" spans="1:13">
      <c r="A33" s="15" t="s">
        <v>47</v>
      </c>
      <c r="B33" s="4"/>
      <c r="C33" s="46">
        <v>1</v>
      </c>
      <c r="D33" s="9">
        <v>2</v>
      </c>
      <c r="E33" s="9">
        <v>0</v>
      </c>
      <c r="F33" s="51">
        <f>10*D33</f>
        <v>20</v>
      </c>
      <c r="G33" s="18">
        <f>IF((D33=5),60-E33,0)</f>
        <v>0</v>
      </c>
      <c r="H33" s="52">
        <f>F33+G33</f>
        <v>20</v>
      </c>
      <c r="I33" s="21" t="s">
        <v>39</v>
      </c>
      <c r="J33" s="29"/>
      <c r="K33" s="8"/>
      <c r="M33" s="29"/>
    </row>
    <row r="34" spans="1:13">
      <c r="A34" s="3" t="s">
        <v>44</v>
      </c>
      <c r="B34" s="4"/>
      <c r="C34" s="53"/>
      <c r="D34" s="53"/>
      <c r="E34" s="53"/>
      <c r="F34" s="53"/>
      <c r="G34" s="54"/>
      <c r="H34" s="54"/>
      <c r="I34" s="19"/>
      <c r="J34" s="29"/>
      <c r="K34" s="8"/>
      <c r="L34" s="29"/>
      <c r="M34" s="29"/>
    </row>
    <row r="35" spans="1:13">
      <c r="A35" s="15" t="s">
        <v>31</v>
      </c>
      <c r="B35" s="4"/>
      <c r="C35" s="46">
        <v>2</v>
      </c>
      <c r="D35" s="9">
        <v>0</v>
      </c>
      <c r="E35" s="9">
        <v>0</v>
      </c>
      <c r="F35" s="51">
        <f>10*D35</f>
        <v>0</v>
      </c>
      <c r="G35" s="18">
        <f>IF((D35=5),60-E35,0)</f>
        <v>0</v>
      </c>
      <c r="H35" s="52">
        <f>F35+G35</f>
        <v>0</v>
      </c>
      <c r="I35" s="41"/>
      <c r="J35" s="29"/>
      <c r="K35" s="8"/>
      <c r="L35" s="29"/>
      <c r="M35" s="29"/>
    </row>
    <row r="36" spans="1:13">
      <c r="A36" s="3" t="s">
        <v>38</v>
      </c>
      <c r="B36" s="4"/>
      <c r="C36" s="53"/>
      <c r="D36" s="53"/>
      <c r="E36" s="53"/>
      <c r="F36" s="53"/>
      <c r="G36" s="54"/>
      <c r="H36" s="54"/>
      <c r="I36" s="19"/>
      <c r="J36" s="29"/>
      <c r="K36" s="8"/>
      <c r="L36" s="29"/>
      <c r="M36" s="29"/>
    </row>
    <row r="37" spans="1:13">
      <c r="A37" s="3"/>
      <c r="B37" s="4"/>
      <c r="C37" s="46">
        <v>3</v>
      </c>
      <c r="D37" s="9">
        <v>0</v>
      </c>
      <c r="E37" s="9">
        <v>0</v>
      </c>
      <c r="F37" s="51">
        <f>20*D37</f>
        <v>0</v>
      </c>
      <c r="G37" s="18">
        <f>IF((D37=5),75-E37,0)</f>
        <v>0</v>
      </c>
      <c r="H37" s="52">
        <f>F37+G37</f>
        <v>0</v>
      </c>
      <c r="I37" s="41"/>
      <c r="J37" s="29"/>
      <c r="K37" s="8"/>
      <c r="L37" s="29"/>
      <c r="M37" s="29"/>
    </row>
    <row r="38" spans="1:13">
      <c r="A38" s="15" t="s">
        <v>48</v>
      </c>
      <c r="B38" s="4"/>
      <c r="C38" s="53"/>
      <c r="D38" s="53"/>
      <c r="E38" s="53"/>
      <c r="F38" s="53"/>
      <c r="G38" s="54"/>
      <c r="H38" s="54"/>
      <c r="I38" s="19"/>
      <c r="J38" s="29"/>
      <c r="K38" s="8"/>
      <c r="L38" s="29"/>
      <c r="M38" s="29"/>
    </row>
    <row r="39" spans="1:13">
      <c r="A39" s="3" t="s">
        <v>46</v>
      </c>
      <c r="B39" s="4"/>
      <c r="C39" s="46">
        <v>4</v>
      </c>
      <c r="D39" s="9">
        <v>0</v>
      </c>
      <c r="E39" s="9">
        <v>0</v>
      </c>
      <c r="F39" s="51">
        <f>20*D39</f>
        <v>0</v>
      </c>
      <c r="G39" s="18">
        <f>IF((D39=5),75-E39,0)</f>
        <v>0</v>
      </c>
      <c r="H39" s="52">
        <f>F39+G39</f>
        <v>0</v>
      </c>
      <c r="I39" s="41"/>
      <c r="J39" s="29"/>
      <c r="K39" s="8"/>
      <c r="L39" s="29"/>
      <c r="M39" s="29"/>
    </row>
    <row r="40" spans="1:13" ht="15.75" thickBot="1">
      <c r="A40" s="15" t="s">
        <v>31</v>
      </c>
      <c r="B40" s="4"/>
      <c r="C40" s="4"/>
      <c r="D40" s="4"/>
      <c r="E40" s="4"/>
      <c r="F40" s="4"/>
      <c r="G40" s="4"/>
      <c r="H40" s="22"/>
      <c r="I40" s="4"/>
      <c r="J40" s="4"/>
      <c r="K40" s="8"/>
      <c r="L40" s="29"/>
      <c r="M40" s="29"/>
    </row>
    <row r="41" spans="1:13" ht="15.75" thickBot="1">
      <c r="A41" s="3" t="s">
        <v>49</v>
      </c>
      <c r="B41" s="4"/>
      <c r="C41" s="4"/>
      <c r="D41" s="4"/>
      <c r="E41" s="4"/>
      <c r="F41" s="4"/>
      <c r="G41" s="26" t="s">
        <v>4</v>
      </c>
      <c r="H41" s="24">
        <f>SUM(H33,H35,H37,H39)</f>
        <v>20</v>
      </c>
      <c r="I41" s="21" t="s">
        <v>40</v>
      </c>
      <c r="J41" s="29"/>
      <c r="K41" s="8"/>
      <c r="M41" s="29"/>
    </row>
    <row r="42" spans="1:13" ht="15.75" thickBot="1">
      <c r="A42" s="43"/>
      <c r="B42" s="6"/>
      <c r="C42" s="6"/>
      <c r="D42" s="6"/>
      <c r="E42" s="6"/>
      <c r="F42" s="6"/>
      <c r="G42" s="6"/>
      <c r="H42" s="6"/>
      <c r="I42" s="22"/>
      <c r="J42" s="22"/>
      <c r="K42" s="23"/>
      <c r="L42" s="29"/>
    </row>
  </sheetData>
  <mergeCells count="2">
    <mergeCell ref="A5:G5"/>
    <mergeCell ref="C28:K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Overall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Brendan</cp:lastModifiedBy>
  <cp:lastPrinted>2009-06-21T01:52:26Z</cp:lastPrinted>
  <dcterms:created xsi:type="dcterms:W3CDTF">2009-04-24T00:23:49Z</dcterms:created>
  <dcterms:modified xsi:type="dcterms:W3CDTF">2014-06-16T19:41:58Z</dcterms:modified>
</cp:coreProperties>
</file>